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5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state="hidden" r:id="rId7"/>
    <sheet name="приложение 11" sheetId="8" state="hidden" r:id="rId8"/>
  </sheets>
  <definedNames>
    <definedName name="_xlnm.Print_Titles" localSheetId="0">'приложение 1'!$16:$16</definedName>
    <definedName name="_xlnm.Print_Titles" localSheetId="2">'приложение 5'!$14:$16</definedName>
    <definedName name="_xlnm.Print_Titles" localSheetId="3">'приложение 6'!$13:$14</definedName>
    <definedName name="_xlnm.Print_Titles" localSheetId="4">'приложение 7'!$14:$16</definedName>
    <definedName name="_xlnm.Print_Area" localSheetId="0">'приложение 1'!$B$1:$F$21</definedName>
    <definedName name="_xlnm.Print_Area" localSheetId="7">'приложение 11'!$A$1:$C$17</definedName>
    <definedName name="_xlnm.Print_Area" localSheetId="1">'приложение 2'!$A$1:$G$40</definedName>
    <definedName name="_xlnm.Print_Area" localSheetId="2">'приложение 5'!$A$1:$F$42</definedName>
    <definedName name="_xlnm.Print_Area" localSheetId="3">'приложение 6'!$A$1:$L$149</definedName>
    <definedName name="_xlnm.Print_Area" localSheetId="4">'приложение 7'!$A$1:$L$66</definedName>
    <definedName name="_xlnm.Print_Area" localSheetId="5">'приложение 8'!$A$1:$B$28</definedName>
    <definedName name="_xlnm.Print_Area" localSheetId="6">'приложение 9'!$A$1:$B$25</definedName>
  </definedNames>
  <calcPr fullCalcOnLoad="1"/>
</workbook>
</file>

<file path=xl/sharedStrings.xml><?xml version="1.0" encoding="utf-8"?>
<sst xmlns="http://schemas.openxmlformats.org/spreadsheetml/2006/main" count="1197" uniqueCount="287">
  <si>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</si>
  <si>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</si>
  <si>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</si>
  <si>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</si>
  <si>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</si>
  <si>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</si>
  <si>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</si>
  <si>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</si>
  <si>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</si>
  <si>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</si>
  <si>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</si>
  <si>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</si>
  <si>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</si>
  <si>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</si>
  <si>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</si>
  <si>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</si>
  <si>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</si>
  <si>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</si>
  <si>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</si>
  <si>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</si>
  <si>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</si>
  <si>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</si>
  <si>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</si>
  <si>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</si>
  <si>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</si>
  <si>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</si>
  <si>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</si>
  <si>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</si>
  <si>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</si>
  <si>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</si>
  <si>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</si>
  <si>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</si>
  <si>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</si>
  <si>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</si>
  <si>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</si>
  <si>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</si>
  <si>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</si>
  <si>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</si>
  <si>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</si>
  <si>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</si>
  <si>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</si>
  <si>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</si>
  <si>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</si>
  <si>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</si>
  <si>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</si>
  <si>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</si>
  <si>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</si>
  <si>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</si>
  <si>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</si>
  <si>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</si>
  <si>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</si>
  <si>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</si>
  <si>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</si>
  <si>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</si>
  <si>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</si>
  <si>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</si>
  <si>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</si>
  <si>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</si>
  <si>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</si>
  <si>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</si>
  <si>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</si>
  <si>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</si>
  <si>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</si>
  <si>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</si>
  <si>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</si>
  <si>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</si>
  <si>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</si>
  <si>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</si>
  <si>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</si>
  <si>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</si>
  <si>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</si>
  <si>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</si>
  <si>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</si>
  <si>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</si>
  <si>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</si>
  <si>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</si>
  <si>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</si>
  <si>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</si>
  <si>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</si>
  <si>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</si>
  <si>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</si>
  <si>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</si>
  <si>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</si>
  <si>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</si>
  <si>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</si>
  <si>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</si>
  <si>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</si>
  <si>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</si>
  <si>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</si>
  <si>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</si>
  <si>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</si>
  <si>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</si>
  <si>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</si>
  <si>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</si>
  <si>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</si>
  <si>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</si>
  <si>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</si>
  <si>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</si>
  <si>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</si>
  <si>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</si>
  <si>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</si>
  <si>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</si>
  <si>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</si>
  <si>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</si>
  <si>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</si>
  <si>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</si>
  <si>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</si>
  <si>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</si>
  <si>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</si>
  <si>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</si>
  <si>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</si>
  <si>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</si>
  <si>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</si>
  <si>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</si>
  <si>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</si>
  <si>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</si>
  <si>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</si>
  <si>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</si>
  <si>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</si>
  <si>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</si>
  <si>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</si>
  <si>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</si>
  <si>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</si>
  <si>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</si>
  <si>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</si>
  <si>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</si>
  <si>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</si>
  <si>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</si>
  <si>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</si>
  <si>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</si>
  <si>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</si>
  <si>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</si>
  <si>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</si>
  <si>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</si>
  <si>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</si>
  <si>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</si>
  <si>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</si>
  <si>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</si>
  <si>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</si>
  <si>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</si>
  <si>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</si>
  <si>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</si>
  <si>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</si>
  <si>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</si>
  <si>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</si>
  <si>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</si>
  <si>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</si>
  <si>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</si>
  <si>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</si>
  <si>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</si>
  <si>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</si>
  <si>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</si>
  <si>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</si>
  <si>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</si>
  <si>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</si>
  <si>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 xml:space="preserve">"О  бюджете Глушковского сельского поселения   </t>
  </si>
  <si>
    <t>9</t>
  </si>
  <si>
    <t>РАСПРЕДЕЛЕНИЕ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</si>
  <si>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</si>
  <si>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</si>
  <si>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</si>
  <si>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</si>
  <si>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</si>
  <si>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</si>
  <si>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</si>
  <si>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</si>
  <si>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</si>
  <si>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</si>
  <si>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</si>
  <si>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</si>
  <si>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</si>
  <si>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</si>
  <si>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</si>
  <si>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</si>
  <si>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</si>
  <si>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</si>
  <si>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</si>
  <si>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</si>
  <si>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</si>
  <si>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</si>
  <si>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</si>
  <si>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</si>
  <si>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</si>
  <si>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</si>
  <si>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</si>
  <si>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</si>
  <si>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</si>
  <si>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</si>
  <si>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</si>
  <si>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</si>
  <si>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</si>
  <si>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</si>
  <si>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</si>
  <si>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</si>
  <si>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</si>
  <si>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</si>
  <si>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</si>
  <si>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</si>
  <si>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72310</t>
  </si>
  <si>
    <t>на 2020 год и плановый период 2021 и 2022 годов"</t>
  </si>
  <si>
    <t>2022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</si>
  <si>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</si>
  <si>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</si>
  <si>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</si>
  <si>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</si>
  <si>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</si>
  <si>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</si>
  <si>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</si>
  <si>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</si>
  <si>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</si>
  <si>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</si>
  <si>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</si>
  <si>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</si>
  <si>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</si>
  <si>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Приложение 1</t>
  </si>
  <si>
    <t>Приложение 2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</si>
  <si>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</si>
  <si>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</si>
  <si>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</si>
  <si>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</si>
  <si>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</si>
  <si>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</si>
  <si>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</si>
  <si>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23040</t>
  </si>
  <si>
    <t>2023 год</t>
  </si>
  <si>
    <t>Основное мероприятие по жилищному хозяйству, направленное на содержание муниципального жилищного фонда</t>
  </si>
  <si>
    <t>Объем доходов  бюджета Глушковского сельского поселения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</si>
  <si>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</si>
  <si>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</si>
  <si>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Глушковского сельского поселения</t>
  </si>
  <si>
    <t>"О  бюджете Глушковского сельского поселения    
на 2021 год и плановый период 2022 и 2023 годов</t>
  </si>
  <si>
    <t>Фонд оплаты труда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</si>
  <si>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</si>
  <si>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</si>
  <si>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(Мун.сл.)</t>
  </si>
  <si>
    <t>внутреннего финансирования дефицита бюджета поселения на 2021 год и плановый период 2022 и 2023 годов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</si>
  <si>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</si>
  <si>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</si>
  <si>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</si>
  <si>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</si>
  <si>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</si>
  <si>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</si>
  <si>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 xml:space="preserve">бюджетных ассигнований  на реализацию муниципальной программы «Развитие территории Глушковского сельского поселения на 2021 – 2025 годы» на 2021 год и плановый период 2022 и 2023 годов    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</si>
  <si>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</si>
  <si>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</si>
  <si>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</si>
  <si>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</si>
  <si>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</si>
  <si>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«Коммунальное хозяйство»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</si>
  <si>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</si>
  <si>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</si>
  <si>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23050</t>
  </si>
  <si>
    <t>"Приложение 1</t>
  </si>
  <si>
    <t>от    23.12.2020    № 39</t>
  </si>
  <si>
    <t>".</t>
  </si>
  <si>
    <t>"Приложение 5</t>
  </si>
  <si>
    <t>Приложение 3</t>
  </si>
  <si>
    <t>"Приложение 6</t>
  </si>
  <si>
    <t>"Приложение 7</t>
  </si>
  <si>
    <t>"Приложение 9</t>
  </si>
  <si>
    <t>Остаток средств на начало года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</si>
  <si>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</si>
  <si>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</si>
  <si>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"Приложение 2</t>
  </si>
  <si>
    <t>"Приложение 8</t>
  </si>
  <si>
    <t>Приложение 6</t>
  </si>
  <si>
    <t>Приложение 7</t>
  </si>
  <si>
    <t>Приложение 4</t>
  </si>
  <si>
    <t>Приложение 5</t>
  </si>
  <si>
    <t>на 21.11.2020 поступило 1 196,6 т.р., на 01.01.21 1 299,4 т.р.  на 21.11.21 1 430,8 т.р. Значит планируется поступление по году НДФЛ в сумме 1 553,5 т.р.</t>
  </si>
  <si>
    <t>Поступление на 21.11.2021 по факту 32,8 т.р. Больше поступлений до конца года не планируется</t>
  </si>
  <si>
    <t>поступило на 21.11.21 60,3 т.р.</t>
  </si>
  <si>
    <t>поступило на 21.11.21 296,0 т.р.</t>
  </si>
  <si>
    <t>посупило на 21.11.21 164,9 т.р.</t>
  </si>
  <si>
    <t>посупило на 21.11.21 1,8 т.р (отсутствие специалиста) планируются выпадающие доходы</t>
  </si>
  <si>
    <t>поступило на 21.11.21 128,6 т.р.</t>
  </si>
  <si>
    <t>плюс 50 т.р., плюс 8 т.р., плюс 19,5 т.р.</t>
  </si>
  <si>
    <t>30.11.2021 № 44</t>
  </si>
  <si>
    <t>от 30.11.2021 № 44</t>
  </si>
  <si>
    <t>от 30.11.2021</t>
  </si>
  <si>
    <t>от30.11.2021</t>
  </si>
  <si>
    <t>от 30.11. 2021 № 44</t>
  </si>
  <si>
    <t>от 30.11.2021 3 44</t>
  </si>
  <si>
    <t>№ 44</t>
  </si>
  <si>
    <t>№44</t>
  </si>
  <si>
    <t>ОТ 30.11.2021 № 44</t>
  </si>
  <si>
    <t>ОТ 320 11.2021 № 44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</si>
</sst>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</numFmts>
  <fonts count="7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70C0"/>
      <name val="Arial"/>
      <family val="2"/>
    </font>
    <font>
      <b/>
      <sz val="9"/>
      <color rgb="FFFF0000"/>
      <name val="Times New Roman"/>
      <family val="1"/>
    </font>
    <font>
      <sz val="12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23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4" fillId="0" borderId="0" xfId="73" applyFont="1" applyAlignment="1">
      <alignment horizontal="left" vertical="top"/>
      <protection/>
    </xf>
    <xf numFmtId="0" fontId="4" fillId="0" borderId="0" xfId="73" applyFont="1" applyAlignment="1">
      <alignment horizontal="justify" vertical="top"/>
      <protection/>
    </xf>
    <xf numFmtId="0" fontId="37" fillId="0" borderId="0" xfId="76" applyFont="1" applyFill="1" applyAlignme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38" fillId="0" borderId="12" xfId="75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62" fillId="0" borderId="0" xfId="72">
      <alignment/>
      <protection/>
    </xf>
    <xf numFmtId="0" fontId="41" fillId="0" borderId="0" xfId="66" applyFont="1">
      <alignment/>
      <protection/>
    </xf>
    <xf numFmtId="0" fontId="63" fillId="0" borderId="0" xfId="66" applyFont="1" applyAlignment="1">
      <alignment wrapText="1"/>
      <protection/>
    </xf>
    <xf numFmtId="0" fontId="63" fillId="0" borderId="0" xfId="66" applyFont="1" applyAlignment="1">
      <alignment horizontal="right"/>
      <protection/>
    </xf>
    <xf numFmtId="0" fontId="64" fillId="0" borderId="12" xfId="72" applyFont="1" applyBorder="1" applyAlignment="1">
      <alignment horizontal="center" vertical="center" wrapText="1"/>
      <protection/>
    </xf>
    <xf numFmtId="180" fontId="65" fillId="0" borderId="12" xfId="72" applyNumberFormat="1" applyFont="1" applyBorder="1" applyAlignment="1">
      <alignment horizontal="center" vertical="center" wrapText="1"/>
      <protection/>
    </xf>
    <xf numFmtId="180" fontId="64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6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180" fontId="1" fillId="0" borderId="0" xfId="75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67" fillId="28" borderId="12" xfId="0" applyFont="1" applyFill="1" applyBorder="1" applyAlignment="1">
      <alignment horizontal="left" vertical="center" wrapText="1"/>
    </xf>
    <xf numFmtId="0" fontId="44" fillId="28" borderId="12" xfId="76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62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6" applyFont="1" applyFill="1" applyAlignment="1">
      <alignment horizontal="left"/>
      <protection/>
    </xf>
    <xf numFmtId="0" fontId="4" fillId="28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29" borderId="0" xfId="73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3" applyFill="1" applyBorder="1">
      <alignment/>
      <protection/>
    </xf>
    <xf numFmtId="0" fontId="13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4" fillId="0" borderId="0" xfId="74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0" fillId="0" borderId="12" xfId="73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/>
      <protection/>
    </xf>
    <xf numFmtId="180" fontId="2" fillId="0" borderId="12" xfId="73" applyNumberFormat="1" applyFont="1" applyBorder="1" applyAlignment="1">
      <alignment horizontal="center" vertical="center"/>
      <protection/>
    </xf>
    <xf numFmtId="180" fontId="2" fillId="0" borderId="12" xfId="73" applyNumberFormat="1" applyFont="1" applyFill="1" applyBorder="1" applyAlignment="1">
      <alignment horizontal="center" vertical="center"/>
      <protection/>
    </xf>
    <xf numFmtId="180" fontId="2" fillId="29" borderId="12" xfId="73" applyNumberFormat="1" applyFont="1" applyFill="1" applyBorder="1" applyAlignment="1">
      <alignment horizontal="center" vertical="center"/>
      <protection/>
    </xf>
    <xf numFmtId="180" fontId="0" fillId="0" borderId="0" xfId="73" applyNumberFormat="1" applyBorder="1">
      <alignment/>
      <protection/>
    </xf>
    <xf numFmtId="180" fontId="38" fillId="28" borderId="0" xfId="73" applyNumberFormat="1" applyFont="1" applyFill="1" applyBorder="1" applyAlignment="1" applyProtection="1">
      <alignment horizontal="right" vertical="top"/>
      <protection hidden="1"/>
    </xf>
    <xf numFmtId="0" fontId="68" fillId="29" borderId="0" xfId="0" applyFont="1" applyFill="1" applyAlignment="1">
      <alignment/>
    </xf>
    <xf numFmtId="0" fontId="13" fillId="28" borderId="0" xfId="76" applyFill="1" applyAlignment="1">
      <alignment/>
      <protection/>
    </xf>
    <xf numFmtId="0" fontId="38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12" xfId="73" applyFont="1" applyFill="1" applyBorder="1" applyAlignment="1">
      <alignment horizontal="center" vertical="center"/>
      <protection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2" fillId="29" borderId="12" xfId="0" applyFont="1" applyFill="1" applyBorder="1" applyAlignment="1">
      <alignment horizontal="left" vertical="top" wrapText="1"/>
    </xf>
    <xf numFmtId="0" fontId="2" fillId="29" borderId="12" xfId="66" applyFont="1" applyFill="1" applyBorder="1" applyAlignment="1">
      <alignment horizontal="center" vertical="center"/>
      <protection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0" applyNumberFormat="1" applyFont="1" applyFill="1" applyBorder="1" applyAlignment="1">
      <alignment horizontal="center" vertical="center" wrapText="1"/>
    </xf>
    <xf numFmtId="0" fontId="29" fillId="29" borderId="0" xfId="0" applyFont="1" applyFill="1" applyAlignment="1">
      <alignment/>
    </xf>
    <xf numFmtId="49" fontId="2" fillId="29" borderId="12" xfId="0" applyNumberFormat="1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69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28" fillId="29" borderId="0" xfId="0" applyFont="1" applyFill="1" applyAlignment="1">
      <alignment/>
    </xf>
    <xf numFmtId="0" fontId="5" fillId="29" borderId="0" xfId="0" applyFont="1" applyFill="1" applyAlignment="1">
      <alignment/>
    </xf>
    <xf numFmtId="0" fontId="27" fillId="29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7" fillId="28" borderId="0" xfId="76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180" fontId="2" fillId="30" borderId="12" xfId="73" applyNumberFormat="1" applyFont="1" applyFill="1" applyBorder="1" applyAlignment="1">
      <alignment horizontal="center" vertical="center"/>
      <protection/>
    </xf>
    <xf numFmtId="0" fontId="0" fillId="30" borderId="0" xfId="73" applyFill="1" applyBorder="1">
      <alignment/>
      <protection/>
    </xf>
    <xf numFmtId="0" fontId="41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0" fontId="41" fillId="28" borderId="0" xfId="76" applyFont="1" applyFill="1" applyAlignment="1">
      <alignment/>
      <protection/>
    </xf>
    <xf numFmtId="0" fontId="4" fillId="28" borderId="12" xfId="76" applyFont="1" applyFill="1" applyBorder="1" applyAlignment="1">
      <alignment horizontal="left" vertical="center" wrapText="1"/>
      <protection/>
    </xf>
    <xf numFmtId="0" fontId="4" fillId="29" borderId="0" xfId="75" applyFont="1" applyFill="1">
      <alignment/>
      <protection/>
    </xf>
    <xf numFmtId="0" fontId="1" fillId="29" borderId="0" xfId="75" applyFont="1" applyFill="1">
      <alignment/>
      <protection/>
    </xf>
    <xf numFmtId="0" fontId="27" fillId="29" borderId="0" xfId="0" applyFont="1" applyFill="1" applyAlignment="1">
      <alignment/>
    </xf>
    <xf numFmtId="0" fontId="70" fillId="29" borderId="0" xfId="0" applyFont="1" applyFill="1" applyAlignment="1">
      <alignment/>
    </xf>
    <xf numFmtId="0" fontId="31" fillId="29" borderId="0" xfId="0" applyFont="1" applyFill="1" applyAlignment="1">
      <alignment/>
    </xf>
    <xf numFmtId="0" fontId="71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32" fillId="29" borderId="0" xfId="0" applyFont="1" applyFill="1" applyAlignment="1">
      <alignment/>
    </xf>
    <xf numFmtId="0" fontId="72" fillId="29" borderId="0" xfId="0" applyFont="1" applyFill="1" applyAlignment="1">
      <alignment/>
    </xf>
    <xf numFmtId="0" fontId="2" fillId="29" borderId="12" xfId="0" applyFont="1" applyFill="1" applyBorder="1" applyAlignment="1">
      <alignment horizontal="left" vertical="center" wrapText="1"/>
    </xf>
    <xf numFmtId="0" fontId="48" fillId="29" borderId="0" xfId="0" applyFont="1" applyFill="1" applyAlignment="1">
      <alignment/>
    </xf>
    <xf numFmtId="0" fontId="53" fillId="29" borderId="0" xfId="0" applyFont="1" applyFill="1" applyAlignment="1">
      <alignment/>
    </xf>
    <xf numFmtId="0" fontId="51" fillId="29" borderId="0" xfId="0" applyFont="1" applyFill="1" applyAlignment="1">
      <alignment/>
    </xf>
    <xf numFmtId="0" fontId="50" fillId="29" borderId="0" xfId="0" applyFont="1" applyFill="1" applyAlignment="1">
      <alignment/>
    </xf>
    <xf numFmtId="0" fontId="52" fillId="29" borderId="0" xfId="0" applyFont="1" applyFill="1" applyAlignment="1">
      <alignment/>
    </xf>
    <xf numFmtId="0" fontId="49" fillId="29" borderId="0" xfId="0" applyFont="1" applyFill="1" applyAlignment="1">
      <alignment horizontal="left"/>
    </xf>
    <xf numFmtId="0" fontId="0" fillId="29" borderId="0" xfId="74" applyNumberFormat="1" applyFont="1" applyFill="1" applyBorder="1" applyAlignment="1" applyProtection="1">
      <alignment/>
      <protection hidden="1"/>
    </xf>
    <xf numFmtId="0" fontId="1" fillId="29" borderId="0" xfId="66" applyFont="1" applyFill="1">
      <alignment/>
      <protection/>
    </xf>
    <xf numFmtId="0" fontId="4" fillId="31" borderId="12" xfId="0" applyFont="1" applyFill="1" applyBorder="1" applyAlignment="1">
      <alignment horizontal="center" vertical="center"/>
    </xf>
    <xf numFmtId="0" fontId="44" fillId="31" borderId="12" xfId="0" applyFont="1" applyFill="1" applyBorder="1" applyAlignment="1">
      <alignment horizontal="left" vertical="center"/>
    </xf>
    <xf numFmtId="0" fontId="4" fillId="31" borderId="12" xfId="74" applyFont="1" applyFill="1" applyBorder="1" applyAlignment="1" applyProtection="1">
      <alignment horizontal="center" vertical="center"/>
      <protection hidden="1"/>
    </xf>
    <xf numFmtId="0" fontId="4" fillId="31" borderId="12" xfId="69" applyNumberFormat="1" applyFont="1" applyFill="1" applyBorder="1" applyAlignment="1" applyProtection="1">
      <alignment horizontal="left" vertical="center" wrapText="1"/>
      <protection hidden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right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5" applyNumberFormat="1" applyFont="1" applyFill="1" applyBorder="1">
      <alignment/>
      <protection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29" borderId="12" xfId="0" applyFont="1" applyFill="1" applyBorder="1" applyAlignment="1">
      <alignment vertical="center" wrapText="1"/>
    </xf>
    <xf numFmtId="49" fontId="42" fillId="29" borderId="12" xfId="0" applyNumberFormat="1" applyFont="1" applyFill="1" applyBorder="1" applyAlignment="1">
      <alignment horizontal="center" vertical="center" wrapText="1"/>
    </xf>
    <xf numFmtId="0" fontId="42" fillId="29" borderId="12" xfId="0" applyFont="1" applyFill="1" applyBorder="1" applyAlignment="1">
      <alignment horizontal="center" vertical="center" wrapText="1"/>
    </xf>
    <xf numFmtId="180" fontId="42" fillId="29" borderId="12" xfId="0" applyNumberFormat="1" applyFont="1" applyFill="1" applyBorder="1" applyAlignment="1">
      <alignment horizontal="center" vertical="center" wrapText="1"/>
    </xf>
    <xf numFmtId="188" fontId="42" fillId="29" borderId="12" xfId="66" applyNumberFormat="1" applyFont="1" applyFill="1" applyBorder="1" applyAlignment="1" applyProtection="1">
      <alignment horizontal="center" vertical="center"/>
      <protection hidden="1"/>
    </xf>
    <xf numFmtId="0" fontId="3" fillId="29" borderId="12" xfId="0" applyFont="1" applyFill="1" applyBorder="1" applyAlignment="1">
      <alignment horizontal="left" vertical="top" wrapText="1"/>
    </xf>
    <xf numFmtId="49" fontId="3" fillId="29" borderId="12" xfId="0" applyNumberFormat="1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49" fontId="3" fillId="29" borderId="12" xfId="66" applyNumberFormat="1" applyFont="1" applyFill="1" applyBorder="1" applyAlignment="1" applyProtection="1">
      <alignment horizontal="center" vertical="center"/>
      <protection hidden="1"/>
    </xf>
    <xf numFmtId="180" fontId="3" fillId="29" borderId="12" xfId="0" applyNumberFormat="1" applyFont="1" applyFill="1" applyBorder="1" applyAlignment="1">
      <alignment horizontal="center" vertical="center" wrapText="1"/>
    </xf>
    <xf numFmtId="0" fontId="42" fillId="29" borderId="12" xfId="0" applyNumberFormat="1" applyFont="1" applyFill="1" applyBorder="1" applyAlignment="1">
      <alignment horizontal="left" vertical="center" wrapText="1"/>
    </xf>
    <xf numFmtId="49" fontId="42" fillId="29" borderId="12" xfId="66" applyNumberFormat="1" applyFont="1" applyFill="1" applyBorder="1" applyAlignment="1" applyProtection="1">
      <alignment horizontal="center" vertical="center"/>
      <protection hidden="1"/>
    </xf>
    <xf numFmtId="188" fontId="3" fillId="29" borderId="12" xfId="66" applyNumberFormat="1" applyFont="1" applyFill="1" applyBorder="1" applyAlignment="1" applyProtection="1">
      <alignment horizontal="center" vertical="center"/>
      <protection hidden="1"/>
    </xf>
    <xf numFmtId="0" fontId="42" fillId="29" borderId="12" xfId="0" applyFont="1" applyFill="1" applyBorder="1" applyAlignment="1">
      <alignment horizontal="left" vertical="center" wrapText="1"/>
    </xf>
    <xf numFmtId="0" fontId="3" fillId="29" borderId="12" xfId="0" applyFont="1" applyFill="1" applyBorder="1" applyAlignment="1">
      <alignment horizontal="left" vertical="center" wrapText="1"/>
    </xf>
    <xf numFmtId="49" fontId="3" fillId="29" borderId="12" xfId="66" applyNumberFormat="1" applyFont="1" applyFill="1" applyBorder="1" applyAlignment="1">
      <alignment horizontal="center" vertical="center" wrapText="1"/>
      <protection/>
    </xf>
    <xf numFmtId="0" fontId="3" fillId="29" borderId="12" xfId="66" applyFont="1" applyFill="1" applyBorder="1" applyAlignment="1">
      <alignment horizontal="center" vertical="center" wrapText="1"/>
      <protection/>
    </xf>
    <xf numFmtId="49" fontId="42" fillId="29" borderId="12" xfId="66" applyNumberFormat="1" applyFont="1" applyFill="1" applyBorder="1" applyAlignment="1">
      <alignment horizontal="center" vertical="center" wrapText="1"/>
      <protection/>
    </xf>
    <xf numFmtId="0" fontId="4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180" fontId="4" fillId="28" borderId="0" xfId="73" applyNumberFormat="1" applyFont="1" applyFill="1" applyAlignment="1">
      <alignment vertical="top"/>
      <protection/>
    </xf>
    <xf numFmtId="0" fontId="4" fillId="28" borderId="0" xfId="73" applyFont="1" applyFill="1" applyAlignment="1">
      <alignment horizontal="right"/>
      <protection/>
    </xf>
    <xf numFmtId="0" fontId="2" fillId="28" borderId="12" xfId="76" applyFont="1" applyFill="1" applyBorder="1" applyAlignment="1">
      <alignment horizontal="center" vertical="center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27" fillId="28" borderId="12" xfId="0" applyFont="1" applyFill="1" applyBorder="1" applyAlignment="1">
      <alignment/>
    </xf>
    <xf numFmtId="0" fontId="0" fillId="28" borderId="0" xfId="74" applyFill="1" applyBorder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" fillId="28" borderId="12" xfId="76" applyFont="1" applyFill="1" applyBorder="1" applyAlignment="1">
      <alignment horizontal="left" vertical="top" wrapText="1"/>
      <protection/>
    </xf>
    <xf numFmtId="0" fontId="41" fillId="28" borderId="0" xfId="74" applyFont="1" applyFill="1" applyBorder="1" applyAlignment="1">
      <alignment horizontal="left"/>
      <protection/>
    </xf>
    <xf numFmtId="0" fontId="41" fillId="28" borderId="0" xfId="74" applyFont="1" applyFill="1" applyBorder="1" applyAlignment="1">
      <alignment horizontal="left"/>
      <protection/>
    </xf>
    <xf numFmtId="0" fontId="31" fillId="28" borderId="0" xfId="0" applyFont="1" applyFill="1" applyAlignment="1">
      <alignment/>
    </xf>
    <xf numFmtId="0" fontId="41" fillId="28" borderId="0" xfId="74" applyFont="1" applyFill="1" applyBorder="1" applyAlignment="1">
      <alignment horizontal="left"/>
      <protection/>
    </xf>
    <xf numFmtId="0" fontId="4" fillId="28" borderId="0" xfId="0" applyFont="1" applyFill="1" applyAlignment="1">
      <alignment horizontal="center" vertical="center"/>
    </xf>
    <xf numFmtId="0" fontId="41" fillId="28" borderId="0" xfId="76" applyFont="1" applyFill="1" applyAlignment="1">
      <alignment/>
      <protection/>
    </xf>
    <xf numFmtId="0" fontId="41" fillId="28" borderId="0" xfId="74" applyFont="1" applyFill="1" applyBorder="1" applyAlignment="1">
      <alignment horizontal="left"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9" borderId="12" xfId="0" applyFont="1" applyFill="1" applyBorder="1" applyAlignment="1">
      <alignment horizontal="left" wrapText="1"/>
    </xf>
    <xf numFmtId="0" fontId="2" fillId="29" borderId="12" xfId="66" applyFont="1" applyFill="1" applyBorder="1" applyAlignment="1">
      <alignment horizontal="left" vertical="top" wrapText="1"/>
      <protection/>
    </xf>
    <xf numFmtId="0" fontId="3" fillId="29" borderId="12" xfId="0" applyFont="1" applyFill="1" applyBorder="1" applyAlignment="1">
      <alignment horizontal="center" vertical="center"/>
    </xf>
    <xf numFmtId="187" fontId="2" fillId="29" borderId="12" xfId="66" applyNumberFormat="1" applyFont="1" applyFill="1" applyBorder="1" applyAlignment="1" applyProtection="1">
      <alignment horizontal="center"/>
      <protection hidden="1"/>
    </xf>
    <xf numFmtId="0" fontId="3" fillId="29" borderId="12" xfId="66" applyFont="1" applyFill="1" applyBorder="1" applyAlignment="1">
      <alignment horizontal="left" vertical="top" wrapText="1"/>
      <protection/>
    </xf>
    <xf numFmtId="0" fontId="3" fillId="29" borderId="12" xfId="66" applyFont="1" applyFill="1" applyBorder="1" applyAlignment="1">
      <alignment horizontal="center" vertical="center"/>
      <protection/>
    </xf>
    <xf numFmtId="187" fontId="3" fillId="29" borderId="12" xfId="66" applyNumberFormat="1" applyFont="1" applyFill="1" applyBorder="1" applyAlignment="1" applyProtection="1">
      <alignment horizontal="center" vertical="center"/>
      <protection hidden="1"/>
    </xf>
    <xf numFmtId="0" fontId="43" fillId="29" borderId="12" xfId="0" applyFont="1" applyFill="1" applyBorder="1" applyAlignment="1">
      <alignment horizontal="left" vertical="center" wrapText="1"/>
    </xf>
    <xf numFmtId="0" fontId="43" fillId="29" borderId="12" xfId="0" applyFont="1" applyFill="1" applyBorder="1" applyAlignment="1">
      <alignment horizontal="center" vertical="center"/>
    </xf>
    <xf numFmtId="188" fontId="43" fillId="29" borderId="12" xfId="66" applyNumberFormat="1" applyFont="1" applyFill="1" applyBorder="1" applyAlignment="1" applyProtection="1">
      <alignment horizontal="center" vertical="center"/>
      <protection hidden="1"/>
    </xf>
    <xf numFmtId="49" fontId="43" fillId="29" borderId="12" xfId="66" applyNumberFormat="1" applyFont="1" applyFill="1" applyBorder="1" applyAlignment="1" applyProtection="1">
      <alignment horizontal="center" vertical="center"/>
      <protection hidden="1"/>
    </xf>
    <xf numFmtId="187" fontId="43" fillId="29" borderId="12" xfId="66" applyNumberFormat="1" applyFont="1" applyFill="1" applyBorder="1" applyAlignment="1" applyProtection="1">
      <alignment horizontal="center" vertical="center"/>
      <protection hidden="1"/>
    </xf>
    <xf numFmtId="180" fontId="43" fillId="29" borderId="12" xfId="0" applyNumberFormat="1" applyFont="1" applyFill="1" applyBorder="1" applyAlignment="1">
      <alignment horizontal="center" vertical="center" wrapText="1"/>
    </xf>
    <xf numFmtId="0" fontId="42" fillId="29" borderId="12" xfId="66" applyFont="1" applyFill="1" applyBorder="1" applyAlignment="1">
      <alignment horizontal="center" vertical="center"/>
      <protection/>
    </xf>
    <xf numFmtId="187" fontId="4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43" fillId="29" borderId="12" xfId="66" applyFont="1" applyFill="1" applyBorder="1" applyAlignment="1">
      <alignment horizontal="left" vertical="center" wrapText="1"/>
      <protection/>
    </xf>
    <xf numFmtId="0" fontId="2" fillId="29" borderId="12" xfId="0" applyFont="1" applyFill="1" applyBorder="1" applyAlignment="1">
      <alignment horizontal="justify" vertical="center" wrapText="1"/>
    </xf>
    <xf numFmtId="0" fontId="2" fillId="29" borderId="12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justify" vertical="center" wrapText="1"/>
    </xf>
    <xf numFmtId="0" fontId="49" fillId="29" borderId="0" xfId="0" applyFont="1" applyFill="1" applyAlignment="1">
      <alignment/>
    </xf>
    <xf numFmtId="0" fontId="43" fillId="28" borderId="12" xfId="66" applyFont="1" applyFill="1" applyBorder="1" applyAlignment="1">
      <alignment horizontal="center" vertical="center" wrapText="1"/>
      <protection/>
    </xf>
    <xf numFmtId="49" fontId="43" fillId="28" borderId="12" xfId="66" applyNumberFormat="1" applyFont="1" applyFill="1" applyBorder="1" applyAlignment="1">
      <alignment horizontal="center" vertical="center" wrapText="1"/>
      <protection/>
    </xf>
    <xf numFmtId="49" fontId="4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43" fillId="28" borderId="12" xfId="66" applyNumberFormat="1" applyFont="1" applyFill="1" applyBorder="1" applyAlignment="1" applyProtection="1">
      <alignment horizontal="center" vertical="center"/>
      <protection hidden="1"/>
    </xf>
    <xf numFmtId="181" fontId="41" fillId="0" borderId="0" xfId="75" applyNumberFormat="1" applyFont="1" applyFill="1">
      <alignment/>
      <protection/>
    </xf>
    <xf numFmtId="0" fontId="41" fillId="0" borderId="0" xfId="75" applyFont="1">
      <alignment/>
      <protection/>
    </xf>
    <xf numFmtId="0" fontId="41" fillId="28" borderId="0" xfId="74" applyFont="1" applyFill="1" applyBorder="1" applyAlignment="1">
      <alignment/>
      <protection/>
    </xf>
    <xf numFmtId="0" fontId="28" fillId="0" borderId="0" xfId="0" applyFont="1" applyAlignment="1">
      <alignment horizontal="right"/>
    </xf>
    <xf numFmtId="0" fontId="55" fillId="0" borderId="12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center" vertical="center" wrapText="1"/>
      <protection/>
    </xf>
    <xf numFmtId="0" fontId="2" fillId="0" borderId="14" xfId="73" applyFont="1" applyBorder="1" applyAlignment="1">
      <alignment horizontal="center" vertical="center"/>
      <protection/>
    </xf>
    <xf numFmtId="180" fontId="2" fillId="0" borderId="14" xfId="73" applyNumberFormat="1" applyFont="1" applyBorder="1" applyAlignment="1">
      <alignment horizontal="center" vertical="center"/>
      <protection/>
    </xf>
    <xf numFmtId="180" fontId="2" fillId="30" borderId="14" xfId="73" applyNumberFormat="1" applyFont="1" applyFill="1" applyBorder="1" applyAlignment="1">
      <alignment horizontal="center" vertical="center"/>
      <protection/>
    </xf>
    <xf numFmtId="0" fontId="0" fillId="0" borderId="12" xfId="73" applyBorder="1">
      <alignment/>
      <protection/>
    </xf>
    <xf numFmtId="0" fontId="0" fillId="30" borderId="12" xfId="73" applyFont="1" applyFill="1" applyBorder="1" applyAlignment="1">
      <alignment vertical="top" wrapText="1"/>
      <protection/>
    </xf>
    <xf numFmtId="0" fontId="54" fillId="0" borderId="12" xfId="73" applyFont="1" applyBorder="1" applyAlignment="1">
      <alignment horizontal="left" wrapText="1"/>
      <protection/>
    </xf>
    <xf numFmtId="0" fontId="0" fillId="0" borderId="12" xfId="73" applyFont="1" applyBorder="1" applyAlignment="1">
      <alignment vertical="top" wrapText="1"/>
      <protection/>
    </xf>
    <xf numFmtId="0" fontId="0" fillId="0" borderId="12" xfId="73" applyFont="1" applyBorder="1" applyAlignment="1">
      <alignment horizontal="left" vertical="top" wrapText="1"/>
      <protection/>
    </xf>
    <xf numFmtId="0" fontId="0" fillId="0" borderId="12" xfId="73" applyFill="1" applyBorder="1">
      <alignment/>
      <protection/>
    </xf>
    <xf numFmtId="0" fontId="69" fillId="30" borderId="12" xfId="73" applyFont="1" applyFill="1" applyBorder="1">
      <alignment/>
      <protection/>
    </xf>
    <xf numFmtId="0" fontId="0" fillId="0" borderId="12" xfId="73" applyFont="1" applyFill="1" applyBorder="1" applyAlignment="1">
      <alignment vertical="top" wrapText="1"/>
      <protection/>
    </xf>
    <xf numFmtId="0" fontId="69" fillId="29" borderId="12" xfId="73" applyFont="1" applyFill="1" applyBorder="1" applyAlignment="1">
      <alignment horizontal="left" vertical="top" wrapText="1"/>
      <protection/>
    </xf>
    <xf numFmtId="0" fontId="54" fillId="0" borderId="12" xfId="73" applyFont="1" applyBorder="1" applyAlignment="1">
      <alignment vertical="top" wrapText="1"/>
      <protection/>
    </xf>
    <xf numFmtId="0" fontId="41" fillId="28" borderId="0" xfId="74" applyFont="1" applyFill="1" applyBorder="1" applyAlignment="1">
      <alignment horizontal="left"/>
      <protection/>
    </xf>
    <xf numFmtId="0" fontId="0" fillId="0" borderId="12" xfId="73" applyFont="1" applyBorder="1">
      <alignment/>
      <protection/>
    </xf>
    <xf numFmtId="0" fontId="0" fillId="30" borderId="12" xfId="73" applyFill="1" applyBorder="1">
      <alignment/>
      <protection/>
    </xf>
    <xf numFmtId="181" fontId="41" fillId="28" borderId="0" xfId="75" applyNumberFormat="1" applyFont="1" applyFill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1" fillId="28" borderId="0" xfId="74" applyFont="1" applyFill="1" applyBorder="1" applyAlignment="1">
      <alignment horizontal="left" vertical="top" wrapText="1"/>
      <protection/>
    </xf>
    <xf numFmtId="0" fontId="38" fillId="0" borderId="15" xfId="75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6" applyFont="1" applyFill="1" applyAlignment="1">
      <alignment horizontal="left"/>
      <protection/>
    </xf>
    <xf numFmtId="0" fontId="38" fillId="0" borderId="14" xfId="75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8" fillId="28" borderId="14" xfId="76" applyNumberFormat="1" applyFont="1" applyFill="1" applyBorder="1" applyAlignment="1">
      <alignment horizontal="center" vertical="center" wrapText="1"/>
      <protection/>
    </xf>
    <xf numFmtId="0" fontId="41" fillId="28" borderId="17" xfId="0" applyFont="1" applyFill="1" applyBorder="1" applyAlignment="1">
      <alignment/>
    </xf>
    <xf numFmtId="0" fontId="41" fillId="28" borderId="18" xfId="0" applyFont="1" applyFill="1" applyBorder="1" applyAlignment="1">
      <alignment/>
    </xf>
    <xf numFmtId="0" fontId="38" fillId="28" borderId="0" xfId="73" applyNumberFormat="1" applyFont="1" applyFill="1" applyBorder="1" applyAlignment="1" applyProtection="1">
      <alignment horizontal="center" wrapText="1"/>
      <protection hidden="1"/>
    </xf>
    <xf numFmtId="0" fontId="38" fillId="28" borderId="15" xfId="76" applyFont="1" applyFill="1" applyBorder="1" applyAlignment="1">
      <alignment horizontal="center" vertical="center" wrapText="1"/>
      <protection/>
    </xf>
    <xf numFmtId="0" fontId="0" fillId="28" borderId="16" xfId="0" applyFill="1" applyBorder="1" applyAlignment="1">
      <alignment horizontal="center" vertical="center" wrapText="1"/>
    </xf>
    <xf numFmtId="180" fontId="38" fillId="0" borderId="14" xfId="76" applyNumberFormat="1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" fillId="28" borderId="15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28" borderId="15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6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41" fillId="28" borderId="17" xfId="0" applyFont="1" applyFill="1" applyBorder="1" applyAlignment="1">
      <alignment vertical="center"/>
    </xf>
    <xf numFmtId="0" fontId="41" fillId="28" borderId="18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0" fillId="28" borderId="0" xfId="0" applyFill="1" applyAlignment="1">
      <alignment/>
    </xf>
    <xf numFmtId="0" fontId="2" fillId="28" borderId="15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8" fillId="28" borderId="17" xfId="76" applyNumberFormat="1" applyFont="1" applyFill="1" applyBorder="1" applyAlignment="1">
      <alignment horizontal="center" vertical="center" wrapText="1"/>
      <protection/>
    </xf>
    <xf numFmtId="180" fontId="38" fillId="28" borderId="18" xfId="76" applyNumberFormat="1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49" fontId="46" fillId="28" borderId="0" xfId="72" applyNumberFormat="1" applyFont="1" applyFill="1" applyAlignment="1">
      <alignment horizontal="center" vertical="center"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64" fillId="0" borderId="0" xfId="72" applyFont="1" applyAlignment="1">
      <alignment horizontal="center" vertical="center" wrapText="1"/>
      <protection/>
    </xf>
    <xf numFmtId="0" fontId="65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41" fillId="28" borderId="0" xfId="76" applyFont="1" applyFill="1" applyAlignment="1">
      <alignment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7" xfId="66" applyFont="1" applyFill="1" applyBorder="1" applyAlignment="1">
      <alignment horizontal="center" vertical="center" wrapText="1"/>
      <protection/>
    </xf>
    <xf numFmtId="0" fontId="3" fillId="28" borderId="18" xfId="66" applyFont="1" applyFill="1" applyBorder="1" applyAlignment="1">
      <alignment horizontal="center" vertical="center" wrapText="1"/>
      <protection/>
    </xf>
    <xf numFmtId="0" fontId="41" fillId="28" borderId="0" xfId="76" applyFont="1" applyFill="1" applyAlignment="1">
      <alignment horizontal="left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0" fillId="28" borderId="0" xfId="73" applyFont="1" applyFill="1" applyBorder="1">
      <alignment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04"/>
  <sheetViews>
    <sheetView view="pageBreakPreview" zoomScaleSheetLayoutView="100" zoomScalePageLayoutView="0" workbookViewId="0" topLeftCell="B1">
      <selection activeCell="D8" sqref="D8:E8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0" customWidth="1"/>
    <col min="5" max="5" width="15.00390625" style="3" customWidth="1"/>
    <col min="6" max="6" width="15.57421875" style="3" customWidth="1"/>
    <col min="7" max="16384" width="9.140625" style="3" customWidth="1"/>
  </cols>
  <sheetData>
    <row r="1" spans="4:5" ht="18.75">
      <c r="D1" s="321" t="s">
        <v>214</v>
      </c>
      <c r="E1" s="322"/>
    </row>
    <row r="2" spans="4:5" ht="18.75">
      <c r="D2" s="321" t="s">
        <v>29</v>
      </c>
      <c r="E2" s="322"/>
    </row>
    <row r="3" spans="4:5" ht="18.75">
      <c r="D3" s="321" t="s">
        <v>277</v>
      </c>
      <c r="E3" s="322"/>
    </row>
    <row r="5" spans="4:6" ht="18.75">
      <c r="D5" s="345" t="s">
        <v>252</v>
      </c>
      <c r="E5" s="345"/>
      <c r="F5" s="283"/>
    </row>
    <row r="6" spans="4:6" ht="18.75">
      <c r="D6" s="286" t="s">
        <v>229</v>
      </c>
      <c r="E6" s="286"/>
      <c r="F6" s="283"/>
    </row>
    <row r="7" spans="4:6" ht="29.25" customHeight="1">
      <c r="D7" s="346" t="s">
        <v>230</v>
      </c>
      <c r="E7" s="346"/>
      <c r="F7" s="346"/>
    </row>
    <row r="8" spans="4:6" ht="18.75">
      <c r="D8" s="345" t="s">
        <v>278</v>
      </c>
      <c r="E8" s="345"/>
      <c r="F8" s="283"/>
    </row>
    <row r="9" spans="1:5" s="5" customFormat="1" ht="15">
      <c r="A9" s="7"/>
      <c r="B9" s="8"/>
      <c r="C9" s="80"/>
      <c r="D9" s="351"/>
      <c r="E9" s="351"/>
    </row>
    <row r="10" spans="3:4" ht="13.5" customHeight="1">
      <c r="C10" s="75"/>
      <c r="D10" s="77"/>
    </row>
    <row r="11" spans="1:6" ht="18.75">
      <c r="A11" s="349" t="s">
        <v>42</v>
      </c>
      <c r="B11" s="349"/>
      <c r="C11" s="349"/>
      <c r="D11" s="349"/>
      <c r="E11" s="350"/>
      <c r="F11" s="350"/>
    </row>
    <row r="12" spans="1:6" ht="18.75">
      <c r="A12" s="349" t="s">
        <v>235</v>
      </c>
      <c r="B12" s="349"/>
      <c r="C12" s="349"/>
      <c r="D12" s="349"/>
      <c r="E12" s="349"/>
      <c r="F12" s="349"/>
    </row>
    <row r="13" spans="1:4" ht="9" customHeight="1">
      <c r="A13" s="26"/>
      <c r="B13" s="26"/>
      <c r="C13" s="26"/>
      <c r="D13" s="11"/>
    </row>
    <row r="14" spans="1:6" ht="18" customHeight="1">
      <c r="A14" s="26"/>
      <c r="B14" s="347" t="s">
        <v>43</v>
      </c>
      <c r="C14" s="347" t="s">
        <v>44</v>
      </c>
      <c r="D14" s="352" t="s">
        <v>45</v>
      </c>
      <c r="E14" s="353"/>
      <c r="F14" s="354"/>
    </row>
    <row r="15" spans="1:6" ht="67.5" customHeight="1">
      <c r="A15" s="26"/>
      <c r="B15" s="348"/>
      <c r="C15" s="348"/>
      <c r="D15" s="78" t="s">
        <v>181</v>
      </c>
      <c r="E15" s="79" t="s">
        <v>200</v>
      </c>
      <c r="F15" s="79" t="s">
        <v>224</v>
      </c>
    </row>
    <row r="16" spans="1:6" ht="13.5" customHeight="1">
      <c r="A16" s="26"/>
      <c r="B16" s="27">
        <v>1</v>
      </c>
      <c r="C16" s="27">
        <v>2</v>
      </c>
      <c r="D16" s="12">
        <v>3</v>
      </c>
      <c r="E16" s="27">
        <v>4</v>
      </c>
      <c r="F16" s="12">
        <v>5</v>
      </c>
    </row>
    <row r="17" spans="1:6" s="150" customFormat="1" ht="30.75" customHeight="1">
      <c r="A17" s="149"/>
      <c r="B17" s="233" t="s">
        <v>46</v>
      </c>
      <c r="C17" s="234" t="s">
        <v>47</v>
      </c>
      <c r="D17" s="235">
        <f>D19+D18</f>
        <v>53.79999999999927</v>
      </c>
      <c r="E17" s="235">
        <f>E19+E18</f>
        <v>0</v>
      </c>
      <c r="F17" s="235">
        <f>F19+F18</f>
        <v>0</v>
      </c>
    </row>
    <row r="18" spans="1:6" s="150" customFormat="1" ht="30">
      <c r="A18" s="149"/>
      <c r="B18" s="236" t="s">
        <v>68</v>
      </c>
      <c r="C18" s="237" t="s">
        <v>212</v>
      </c>
      <c r="D18" s="238">
        <f>-'приложение 2'!C39</f>
        <v>-4477.6</v>
      </c>
      <c r="E18" s="239">
        <f>-'приложение 2'!D39</f>
        <v>-4365.3</v>
      </c>
      <c r="F18" s="239">
        <f>-'приложение 2'!E39</f>
        <v>-4613.4</v>
      </c>
    </row>
    <row r="19" spans="1:6" s="150" customFormat="1" ht="30">
      <c r="A19" s="149"/>
      <c r="B19" s="236" t="s">
        <v>48</v>
      </c>
      <c r="C19" s="237" t="s">
        <v>213</v>
      </c>
      <c r="D19" s="238">
        <f>'приложение 5'!D41</f>
        <v>4531.4</v>
      </c>
      <c r="E19" s="238">
        <f>'приложение 5'!E41</f>
        <v>4365.3</v>
      </c>
      <c r="F19" s="238">
        <f>'приложение 5'!F41</f>
        <v>4613.4</v>
      </c>
    </row>
    <row r="20" spans="1:6" s="150" customFormat="1" ht="18.75" customHeight="1">
      <c r="A20" s="149"/>
      <c r="B20" s="240" t="s">
        <v>49</v>
      </c>
      <c r="C20" s="241"/>
      <c r="D20" s="242">
        <f>D17</f>
        <v>53.79999999999927</v>
      </c>
      <c r="E20" s="242">
        <f>E17</f>
        <v>0</v>
      </c>
      <c r="F20" s="242">
        <f>F17</f>
        <v>0</v>
      </c>
    </row>
    <row r="21" spans="3:6" ht="15" customHeight="1">
      <c r="C21" s="4"/>
      <c r="D21" s="56"/>
      <c r="F21" s="99" t="s">
        <v>254</v>
      </c>
    </row>
    <row r="22" ht="18.75">
      <c r="C22" s="4"/>
    </row>
    <row r="23" ht="18.75">
      <c r="C23" s="4"/>
    </row>
    <row r="24" ht="18.75">
      <c r="C24" s="4"/>
    </row>
    <row r="25" ht="18.75">
      <c r="C25" s="4"/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  <row r="102" ht="18.75">
      <c r="C102" s="4"/>
    </row>
    <row r="103" ht="18.75">
      <c r="C103" s="4"/>
    </row>
    <row r="104" ht="18.75">
      <c r="C104" s="4"/>
    </row>
  </sheetData>
  <sheetProtection selectLockedCells="1" selectUnlockedCells="1"/>
  <mergeCells count="9">
    <mergeCell ref="D5:E5"/>
    <mergeCell ref="D7:F7"/>
    <mergeCell ref="D8:E8"/>
    <mergeCell ref="B14:B15"/>
    <mergeCell ref="A12:F12"/>
    <mergeCell ref="A11:F11"/>
    <mergeCell ref="D9:E9"/>
    <mergeCell ref="D14:F14"/>
    <mergeCell ref="C14:C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view="pageBreakPreview" zoomScale="80" zoomScaleSheetLayoutView="80" workbookViewId="0" topLeftCell="A1">
      <selection activeCell="Q10" sqref="Q10"/>
    </sheetView>
  </sheetViews>
  <sheetFormatPr defaultColWidth="9.140625" defaultRowHeight="12.75"/>
  <cols>
    <col min="1" max="1" width="28.28125" style="132" customWidth="1"/>
    <col min="2" max="2" width="55.57421875" style="133" customWidth="1"/>
    <col min="3" max="3" width="16.00390625" style="115" customWidth="1"/>
    <col min="4" max="4" width="13.57421875" style="90" customWidth="1"/>
    <col min="5" max="5" width="19.140625" style="90" customWidth="1"/>
    <col min="6" max="7" width="12.421875" style="5" hidden="1" customWidth="1"/>
    <col min="8" max="8" width="57.00390625" style="331" customWidth="1"/>
    <col min="9" max="16384" width="9.140625" style="5" customWidth="1"/>
  </cols>
  <sheetData>
    <row r="1" ht="15">
      <c r="C1" s="344" t="s">
        <v>215</v>
      </c>
    </row>
    <row r="2" ht="15">
      <c r="C2" s="344" t="s">
        <v>29</v>
      </c>
    </row>
    <row r="3" spans="3:4" ht="15">
      <c r="C3" s="344" t="s">
        <v>279</v>
      </c>
      <c r="D3" s="422" t="s">
        <v>283</v>
      </c>
    </row>
    <row r="5" spans="3:5" ht="24.75" customHeight="1">
      <c r="C5" s="345" t="s">
        <v>263</v>
      </c>
      <c r="D5" s="345"/>
      <c r="E5" s="283"/>
    </row>
    <row r="6" spans="2:5" ht="15">
      <c r="B6" s="278"/>
      <c r="C6" s="341" t="s">
        <v>229</v>
      </c>
      <c r="D6" s="284"/>
      <c r="E6" s="283"/>
    </row>
    <row r="7" spans="2:9" ht="28.5" customHeight="1">
      <c r="B7" s="279"/>
      <c r="C7" s="346" t="s">
        <v>230</v>
      </c>
      <c r="D7" s="346"/>
      <c r="E7" s="346"/>
      <c r="I7" s="331"/>
    </row>
    <row r="8" spans="3:9" ht="15">
      <c r="C8" s="345" t="s">
        <v>280</v>
      </c>
      <c r="D8" s="345"/>
      <c r="E8" s="283" t="s">
        <v>284</v>
      </c>
      <c r="I8" s="331"/>
    </row>
    <row r="9" spans="1:9" ht="14.25" customHeight="1">
      <c r="A9" s="134"/>
      <c r="B9" s="145"/>
      <c r="C9" s="91"/>
      <c r="D9" s="109"/>
      <c r="I9" s="331"/>
    </row>
    <row r="10" spans="1:9" ht="39.75" customHeight="1">
      <c r="A10" s="358" t="s">
        <v>226</v>
      </c>
      <c r="B10" s="358"/>
      <c r="C10" s="358"/>
      <c r="D10" s="358"/>
      <c r="E10" s="358"/>
      <c r="I10" s="331"/>
    </row>
    <row r="11" spans="1:9" ht="47.25" customHeight="1" hidden="1" thickBot="1">
      <c r="A11" s="358"/>
      <c r="B11" s="358"/>
      <c r="C11" s="358"/>
      <c r="D11" s="358"/>
      <c r="E11" s="358"/>
      <c r="I11" s="331"/>
    </row>
    <row r="12" spans="1:9" ht="12" customHeight="1">
      <c r="A12" s="110"/>
      <c r="B12" s="110"/>
      <c r="C12" s="110"/>
      <c r="I12" s="331"/>
    </row>
    <row r="13" spans="1:9" ht="25.5" customHeight="1">
      <c r="A13" s="359" t="s">
        <v>50</v>
      </c>
      <c r="B13" s="359" t="s">
        <v>51</v>
      </c>
      <c r="C13" s="355" t="s">
        <v>52</v>
      </c>
      <c r="D13" s="356"/>
      <c r="E13" s="357"/>
      <c r="I13" s="331"/>
    </row>
    <row r="14" spans="1:9" ht="25.5" customHeight="1">
      <c r="A14" s="360"/>
      <c r="B14" s="360"/>
      <c r="C14" s="281" t="s">
        <v>181</v>
      </c>
      <c r="D14" s="92" t="s">
        <v>200</v>
      </c>
      <c r="E14" s="92" t="s">
        <v>224</v>
      </c>
      <c r="F14" s="101" t="s">
        <v>180</v>
      </c>
      <c r="G14" s="327" t="s">
        <v>179</v>
      </c>
      <c r="I14" s="331"/>
    </row>
    <row r="15" spans="1:9" ht="15" customHeight="1">
      <c r="A15" s="59">
        <v>1</v>
      </c>
      <c r="B15" s="59">
        <v>2</v>
      </c>
      <c r="C15" s="59">
        <v>3</v>
      </c>
      <c r="D15" s="111">
        <v>4</v>
      </c>
      <c r="E15" s="111">
        <v>5</v>
      </c>
      <c r="F15" s="102"/>
      <c r="G15" s="328"/>
      <c r="I15" s="331"/>
    </row>
    <row r="16" spans="1:9" ht="22.5" customHeight="1">
      <c r="A16" s="146" t="s">
        <v>100</v>
      </c>
      <c r="B16" s="50" t="s">
        <v>53</v>
      </c>
      <c r="C16" s="53">
        <f>C17+C18+C20+C21+C22+C23+C24</f>
        <v>2525</v>
      </c>
      <c r="D16" s="53">
        <f>D17+D18+D20+D21+D22+D23+D24</f>
        <v>2618</v>
      </c>
      <c r="E16" s="53">
        <f>E17+E18+E20+E21+E22+E23+E24</f>
        <v>2726</v>
      </c>
      <c r="F16" s="103" t="e">
        <f>F17+F18+F20+F21+F22+F23+F24+#REF!</f>
        <v>#REF!</v>
      </c>
      <c r="G16" s="329" t="e">
        <f>F16/C16*100</f>
        <v>#REF!</v>
      </c>
      <c r="I16" s="331"/>
    </row>
    <row r="17" spans="1:9" s="144" customFormat="1" ht="90" customHeight="1">
      <c r="A17" s="59" t="s">
        <v>101</v>
      </c>
      <c r="B17" s="51" t="s">
        <v>74</v>
      </c>
      <c r="C17" s="54">
        <v>1639</v>
      </c>
      <c r="D17" s="54">
        <v>1729</v>
      </c>
      <c r="E17" s="54">
        <v>1836</v>
      </c>
      <c r="F17" s="143">
        <v>412.5</v>
      </c>
      <c r="G17" s="330">
        <f aca="true" t="shared" si="0" ref="G17:G39">F17/C17*100</f>
        <v>25.16778523489933</v>
      </c>
      <c r="H17" s="332" t="s">
        <v>269</v>
      </c>
      <c r="I17" s="343">
        <v>94.8</v>
      </c>
    </row>
    <row r="18" spans="1:9" ht="38.25" customHeight="1">
      <c r="A18" s="59" t="s">
        <v>102</v>
      </c>
      <c r="B18" s="51" t="s">
        <v>69</v>
      </c>
      <c r="C18" s="54">
        <v>39</v>
      </c>
      <c r="D18" s="54">
        <v>41</v>
      </c>
      <c r="E18" s="54">
        <v>42</v>
      </c>
      <c r="F18" s="103">
        <v>36.6</v>
      </c>
      <c r="G18" s="329">
        <f t="shared" si="0"/>
        <v>93.84615384615384</v>
      </c>
      <c r="H18" s="333" t="s">
        <v>270</v>
      </c>
      <c r="I18" s="331">
        <v>84.1</v>
      </c>
    </row>
    <row r="19" spans="1:9" ht="19.5" customHeight="1">
      <c r="A19" s="135"/>
      <c r="B19" s="60" t="s">
        <v>107</v>
      </c>
      <c r="C19" s="61">
        <f>C20+C21+C22</f>
        <v>689</v>
      </c>
      <c r="D19" s="61">
        <f>D20+D21+D22</f>
        <v>689</v>
      </c>
      <c r="E19" s="61">
        <f>E20+E21+E22</f>
        <v>689</v>
      </c>
      <c r="F19" s="103">
        <f>F20+F21+F22</f>
        <v>166.5</v>
      </c>
      <c r="G19" s="329">
        <f t="shared" si="0"/>
        <v>24.16545718432511</v>
      </c>
      <c r="I19" s="331"/>
    </row>
    <row r="20" spans="1:9" ht="54.75" customHeight="1">
      <c r="A20" s="59" t="s">
        <v>103</v>
      </c>
      <c r="B20" s="51" t="s">
        <v>55</v>
      </c>
      <c r="C20" s="54">
        <v>131</v>
      </c>
      <c r="D20" s="54">
        <v>131</v>
      </c>
      <c r="E20" s="54">
        <v>131</v>
      </c>
      <c r="F20" s="103">
        <v>62.5</v>
      </c>
      <c r="G20" s="329">
        <f t="shared" si="0"/>
        <v>47.70992366412214</v>
      </c>
      <c r="H20" s="334" t="s">
        <v>271</v>
      </c>
      <c r="I20" s="331"/>
    </row>
    <row r="21" spans="1:9" s="144" customFormat="1" ht="48" customHeight="1">
      <c r="A21" s="59" t="s">
        <v>104</v>
      </c>
      <c r="B21" s="51" t="s">
        <v>56</v>
      </c>
      <c r="C21" s="54">
        <v>303</v>
      </c>
      <c r="D21" s="54">
        <v>303</v>
      </c>
      <c r="E21" s="54">
        <v>303</v>
      </c>
      <c r="F21" s="143">
        <v>58</v>
      </c>
      <c r="G21" s="330">
        <f t="shared" si="0"/>
        <v>19.141914191419144</v>
      </c>
      <c r="H21" s="332" t="s">
        <v>272</v>
      </c>
      <c r="I21" s="343">
        <v>97.7</v>
      </c>
    </row>
    <row r="22" spans="1:9" s="144" customFormat="1" ht="52.5" customHeight="1">
      <c r="A22" s="59" t="s">
        <v>105</v>
      </c>
      <c r="B22" s="51" t="s">
        <v>57</v>
      </c>
      <c r="C22" s="54">
        <v>255</v>
      </c>
      <c r="D22" s="54">
        <v>255</v>
      </c>
      <c r="E22" s="54">
        <v>255</v>
      </c>
      <c r="F22" s="143">
        <v>46</v>
      </c>
      <c r="G22" s="330">
        <f t="shared" si="0"/>
        <v>18.03921568627451</v>
      </c>
      <c r="H22" s="332" t="s">
        <v>273</v>
      </c>
      <c r="I22" s="343"/>
    </row>
    <row r="23" spans="1:9" ht="82.5" customHeight="1">
      <c r="A23" s="59" t="s">
        <v>106</v>
      </c>
      <c r="B23" s="51" t="s">
        <v>58</v>
      </c>
      <c r="C23" s="54">
        <v>10</v>
      </c>
      <c r="D23" s="54">
        <v>11</v>
      </c>
      <c r="E23" s="54">
        <v>11</v>
      </c>
      <c r="F23" s="103">
        <v>10.1</v>
      </c>
      <c r="G23" s="329">
        <f t="shared" si="0"/>
        <v>101</v>
      </c>
      <c r="H23" s="335" t="s">
        <v>274</v>
      </c>
      <c r="I23" s="331">
        <v>18</v>
      </c>
    </row>
    <row r="24" spans="1:9" ht="85.5" customHeight="1">
      <c r="A24" s="59" t="s">
        <v>113</v>
      </c>
      <c r="B24" s="51" t="s">
        <v>117</v>
      </c>
      <c r="C24" s="54">
        <v>148</v>
      </c>
      <c r="D24" s="54">
        <v>148</v>
      </c>
      <c r="E24" s="54">
        <v>148</v>
      </c>
      <c r="F24" s="103">
        <v>87.9</v>
      </c>
      <c r="G24" s="329">
        <f t="shared" si="0"/>
        <v>59.39189189189189</v>
      </c>
      <c r="H24" s="342" t="s">
        <v>275</v>
      </c>
      <c r="I24" s="331"/>
    </row>
    <row r="25" spans="1:8" s="6" customFormat="1" ht="24" customHeight="1">
      <c r="A25" s="146" t="s">
        <v>108</v>
      </c>
      <c r="B25" s="50" t="s">
        <v>70</v>
      </c>
      <c r="C25" s="53">
        <f>C26+C30+C32+C35+C37</f>
        <v>1952.6000000000001</v>
      </c>
      <c r="D25" s="53">
        <f>D26+D30+D32+D35+D37</f>
        <v>1747.3</v>
      </c>
      <c r="E25" s="53">
        <f>E26+E30+E32+E35+E37</f>
        <v>1887.4</v>
      </c>
      <c r="F25" s="104" t="e">
        <f>F26+F30+F32+F35+F37</f>
        <v>#REF!</v>
      </c>
      <c r="G25" s="329" t="e">
        <f t="shared" si="0"/>
        <v>#REF!</v>
      </c>
      <c r="H25" s="336"/>
    </row>
    <row r="26" spans="1:8" s="6" customFormat="1" ht="41.25" customHeight="1">
      <c r="A26" s="62"/>
      <c r="B26" s="60" t="s">
        <v>109</v>
      </c>
      <c r="C26" s="61">
        <f>C29+C27+C28</f>
        <v>1096.3000000000002</v>
      </c>
      <c r="D26" s="61">
        <f>D29+D27</f>
        <v>1087.1</v>
      </c>
      <c r="E26" s="61">
        <f>E29+E27</f>
        <v>1223</v>
      </c>
      <c r="F26" s="104" t="e">
        <f>#REF!+F27</f>
        <v>#REF!</v>
      </c>
      <c r="G26" s="329" t="e">
        <f t="shared" si="0"/>
        <v>#REF!</v>
      </c>
      <c r="H26" s="336"/>
    </row>
    <row r="27" spans="1:8" s="144" customFormat="1" ht="41.25" customHeight="1">
      <c r="A27" s="66" t="s">
        <v>184</v>
      </c>
      <c r="B27" s="51" t="s">
        <v>65</v>
      </c>
      <c r="C27" s="54">
        <f>645.4+253.3+62.7+50+8+19.5</f>
        <v>1038.9</v>
      </c>
      <c r="D27" s="54">
        <f>782.8+253.3</f>
        <v>1036.1</v>
      </c>
      <c r="E27" s="54">
        <f>895.2+253.3</f>
        <v>1148.5</v>
      </c>
      <c r="F27" s="143">
        <v>225.9</v>
      </c>
      <c r="G27" s="330">
        <f t="shared" si="0"/>
        <v>21.74415246895755</v>
      </c>
      <c r="H27" s="332" t="s">
        <v>276</v>
      </c>
    </row>
    <row r="28" spans="1:8" s="144" customFormat="1" ht="117.75" customHeight="1" hidden="1">
      <c r="A28" s="66" t="s">
        <v>219</v>
      </c>
      <c r="B28" s="51" t="s">
        <v>220</v>
      </c>
      <c r="C28" s="54">
        <v>0</v>
      </c>
      <c r="D28" s="54">
        <v>0</v>
      </c>
      <c r="E28" s="54">
        <v>0</v>
      </c>
      <c r="F28" s="143"/>
      <c r="G28" s="330"/>
      <c r="H28" s="332"/>
    </row>
    <row r="29" spans="1:8" s="144" customFormat="1" ht="58.5" customHeight="1">
      <c r="A29" s="280" t="s">
        <v>217</v>
      </c>
      <c r="B29" s="285" t="s">
        <v>218</v>
      </c>
      <c r="C29" s="54">
        <v>57.4</v>
      </c>
      <c r="D29" s="54">
        <v>51</v>
      </c>
      <c r="E29" s="54">
        <v>74.5</v>
      </c>
      <c r="F29" s="143"/>
      <c r="G29" s="330"/>
      <c r="H29" s="332"/>
    </row>
    <row r="30" spans="1:8" s="6" customFormat="1" ht="50.25" customHeight="1">
      <c r="A30" s="64"/>
      <c r="B30" s="65" t="s">
        <v>118</v>
      </c>
      <c r="C30" s="61">
        <f>C31</f>
        <v>552.7</v>
      </c>
      <c r="D30" s="61">
        <f>D31</f>
        <v>552.7</v>
      </c>
      <c r="E30" s="61">
        <f>E31</f>
        <v>552.7</v>
      </c>
      <c r="F30" s="104">
        <f>F31</f>
        <v>94.1</v>
      </c>
      <c r="G30" s="329">
        <f t="shared" si="0"/>
        <v>17.025511127193774</v>
      </c>
      <c r="H30" s="336"/>
    </row>
    <row r="31" spans="1:8" s="144" customFormat="1" ht="21" customHeight="1">
      <c r="A31" s="66" t="s">
        <v>185</v>
      </c>
      <c r="B31" s="148" t="s">
        <v>173</v>
      </c>
      <c r="C31" s="54">
        <v>552.7</v>
      </c>
      <c r="D31" s="54">
        <v>552.7</v>
      </c>
      <c r="E31" s="54">
        <v>552.7</v>
      </c>
      <c r="F31" s="143">
        <v>94.1</v>
      </c>
      <c r="G31" s="330">
        <f t="shared" si="0"/>
        <v>17.025511127193774</v>
      </c>
      <c r="H31" s="337"/>
    </row>
    <row r="32" spans="1:8" s="6" customFormat="1" ht="33" customHeight="1">
      <c r="A32" s="62"/>
      <c r="B32" s="63" t="s">
        <v>110</v>
      </c>
      <c r="C32" s="61">
        <f>C33+C34</f>
        <v>106.5</v>
      </c>
      <c r="D32" s="61">
        <f>D33+D34</f>
        <v>107.5</v>
      </c>
      <c r="E32" s="61">
        <f>E33+E34</f>
        <v>111.7</v>
      </c>
      <c r="F32" s="104">
        <f>F33+F34</f>
        <v>64.7</v>
      </c>
      <c r="G32" s="329">
        <f t="shared" si="0"/>
        <v>60.75117370892019</v>
      </c>
      <c r="H32" s="336"/>
    </row>
    <row r="33" spans="1:8" s="6" customFormat="1" ht="54.75" customHeight="1">
      <c r="A33" s="71" t="s">
        <v>186</v>
      </c>
      <c r="B33" s="52" t="s">
        <v>71</v>
      </c>
      <c r="C33" s="54">
        <v>104.5</v>
      </c>
      <c r="D33" s="54">
        <v>105.5</v>
      </c>
      <c r="E33" s="54">
        <v>109.7</v>
      </c>
      <c r="F33" s="104">
        <v>64.3</v>
      </c>
      <c r="G33" s="329">
        <f t="shared" si="0"/>
        <v>61.53110047846889</v>
      </c>
      <c r="H33" s="338"/>
    </row>
    <row r="34" spans="1:8" s="6" customFormat="1" ht="54" customHeight="1">
      <c r="A34" s="71" t="s">
        <v>221</v>
      </c>
      <c r="B34" s="52" t="s">
        <v>222</v>
      </c>
      <c r="C34" s="54">
        <v>2</v>
      </c>
      <c r="D34" s="54">
        <v>2</v>
      </c>
      <c r="E34" s="54">
        <v>2</v>
      </c>
      <c r="F34" s="104">
        <v>0.4</v>
      </c>
      <c r="G34" s="329">
        <f t="shared" si="0"/>
        <v>20</v>
      </c>
      <c r="H34" s="336"/>
    </row>
    <row r="35" spans="1:7" ht="21" customHeight="1">
      <c r="A35" s="62"/>
      <c r="B35" s="60" t="s">
        <v>111</v>
      </c>
      <c r="C35" s="61">
        <f>C36</f>
        <v>197.1</v>
      </c>
      <c r="D35" s="61">
        <f>D36</f>
        <v>0</v>
      </c>
      <c r="E35" s="61">
        <f>E36</f>
        <v>0</v>
      </c>
      <c r="F35" s="103">
        <f>F36</f>
        <v>293.5</v>
      </c>
      <c r="G35" s="329">
        <f t="shared" si="0"/>
        <v>148.90918315575848</v>
      </c>
    </row>
    <row r="36" spans="1:8" s="85" customFormat="1" ht="82.5" customHeight="1">
      <c r="A36" s="71" t="s">
        <v>187</v>
      </c>
      <c r="B36" s="51" t="s">
        <v>66</v>
      </c>
      <c r="C36" s="54">
        <f>47.1+150</f>
        <v>197.1</v>
      </c>
      <c r="D36" s="54">
        <v>0</v>
      </c>
      <c r="E36" s="54">
        <v>0</v>
      </c>
      <c r="F36" s="105">
        <v>293.5</v>
      </c>
      <c r="G36" s="329">
        <f t="shared" si="0"/>
        <v>148.90918315575848</v>
      </c>
      <c r="H36" s="339"/>
    </row>
    <row r="37" spans="1:7" ht="24" customHeight="1" hidden="1">
      <c r="A37" s="167"/>
      <c r="B37" s="168" t="s">
        <v>158</v>
      </c>
      <c r="C37" s="61">
        <f>C38</f>
        <v>0</v>
      </c>
      <c r="D37" s="61">
        <f>D38</f>
        <v>0</v>
      </c>
      <c r="E37" s="61">
        <f>E38</f>
        <v>0</v>
      </c>
      <c r="F37" s="103">
        <f>F38</f>
        <v>0</v>
      </c>
      <c r="G37" s="329" t="e">
        <f t="shared" si="0"/>
        <v>#DIV/0!</v>
      </c>
    </row>
    <row r="38" spans="1:8" ht="54.75" customHeight="1" hidden="1">
      <c r="A38" s="169" t="s">
        <v>188</v>
      </c>
      <c r="B38" s="170" t="s">
        <v>159</v>
      </c>
      <c r="C38" s="54">
        <v>0</v>
      </c>
      <c r="D38" s="54">
        <v>0</v>
      </c>
      <c r="E38" s="54">
        <v>0</v>
      </c>
      <c r="F38" s="103">
        <v>0</v>
      </c>
      <c r="G38" s="329" t="e">
        <f t="shared" si="0"/>
        <v>#DIV/0!</v>
      </c>
      <c r="H38" s="340"/>
    </row>
    <row r="39" spans="1:7" ht="26.25" customHeight="1">
      <c r="A39" s="59" t="s">
        <v>72</v>
      </c>
      <c r="B39" s="50" t="s">
        <v>73</v>
      </c>
      <c r="C39" s="53">
        <f>C16+C25</f>
        <v>4477.6</v>
      </c>
      <c r="D39" s="53">
        <f>D16+D25</f>
        <v>4365.3</v>
      </c>
      <c r="E39" s="53">
        <f>E16+E25</f>
        <v>4613.4</v>
      </c>
      <c r="F39" s="103" t="e">
        <f>F16+F25</f>
        <v>#REF!</v>
      </c>
      <c r="G39" s="329" t="e">
        <f t="shared" si="0"/>
        <v>#REF!</v>
      </c>
    </row>
    <row r="40" spans="1:7" ht="12.75" customHeight="1">
      <c r="A40" s="136"/>
      <c r="B40" s="137"/>
      <c r="C40" s="107"/>
      <c r="D40" s="107"/>
      <c r="E40" s="107" t="s">
        <v>254</v>
      </c>
      <c r="F40" s="106"/>
      <c r="G40" s="106"/>
    </row>
    <row r="41" spans="1:3" ht="12.75" customHeight="1">
      <c r="A41" s="136"/>
      <c r="B41" s="137"/>
      <c r="C41" s="112"/>
    </row>
    <row r="42" spans="1:3" ht="12.75" customHeight="1">
      <c r="A42" s="136"/>
      <c r="B42" s="137"/>
      <c r="C42" s="112"/>
    </row>
    <row r="43" spans="1:3" ht="12.75" customHeight="1">
      <c r="A43" s="136"/>
      <c r="B43" s="137"/>
      <c r="C43" s="112"/>
    </row>
    <row r="44" spans="1:3" ht="12.75" customHeight="1">
      <c r="A44" s="136"/>
      <c r="B44" s="137"/>
      <c r="C44" s="112"/>
    </row>
    <row r="45" spans="1:3" ht="12.75" customHeight="1">
      <c r="A45" s="136"/>
      <c r="B45" s="137"/>
      <c r="C45" s="112"/>
    </row>
    <row r="46" spans="1:3" ht="12.75" customHeight="1">
      <c r="A46" s="136"/>
      <c r="B46" s="113"/>
      <c r="C46" s="113"/>
    </row>
    <row r="47" spans="1:3" ht="21.75" customHeight="1">
      <c r="A47" s="136"/>
      <c r="B47" s="138"/>
      <c r="C47" s="112"/>
    </row>
    <row r="48" spans="1:3" ht="12.75" customHeight="1">
      <c r="A48" s="136"/>
      <c r="B48" s="113"/>
      <c r="C48" s="113"/>
    </row>
    <row r="49" spans="1:3" ht="12.75" customHeight="1">
      <c r="A49" s="136"/>
      <c r="B49" s="139"/>
      <c r="C49" s="112"/>
    </row>
    <row r="50" spans="1:3" ht="12.75" customHeight="1">
      <c r="A50" s="136"/>
      <c r="B50" s="140"/>
      <c r="C50" s="112"/>
    </row>
    <row r="51" spans="1:3" ht="15">
      <c r="A51" s="141"/>
      <c r="B51" s="142"/>
      <c r="C51" s="114"/>
    </row>
    <row r="52" spans="1:3" ht="15">
      <c r="A52" s="141"/>
      <c r="B52" s="142"/>
      <c r="C52" s="114"/>
    </row>
    <row r="53" spans="1:3" ht="15">
      <c r="A53" s="141"/>
      <c r="B53" s="142"/>
      <c r="C53" s="114"/>
    </row>
    <row r="54" spans="1:3" ht="15">
      <c r="A54" s="141"/>
      <c r="B54" s="142"/>
      <c r="C54" s="114"/>
    </row>
    <row r="55" spans="1:3" ht="15">
      <c r="A55" s="141"/>
      <c r="B55" s="142"/>
      <c r="C55" s="114"/>
    </row>
  </sheetData>
  <sheetProtection/>
  <mergeCells count="7">
    <mergeCell ref="C13:E13"/>
    <mergeCell ref="A10:E11"/>
    <mergeCell ref="A13:A14"/>
    <mergeCell ref="B13:B14"/>
    <mergeCell ref="C5:D5"/>
    <mergeCell ref="C7:E7"/>
    <mergeCell ref="C8:D8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="80" zoomScaleNormal="75" zoomScaleSheetLayoutView="80" zoomScalePageLayoutView="0" workbookViewId="0" topLeftCell="A1">
      <selection activeCell="F8" sqref="F8"/>
    </sheetView>
  </sheetViews>
  <sheetFormatPr defaultColWidth="9.140625" defaultRowHeight="12.75"/>
  <cols>
    <col min="1" max="1" width="73.57421875" style="39" customWidth="1"/>
    <col min="2" max="2" width="8.7109375" style="39" customWidth="1"/>
    <col min="3" max="3" width="11.7109375" style="39" bestFit="1" customWidth="1"/>
    <col min="4" max="4" width="15.7109375" style="41" customWidth="1"/>
    <col min="5" max="5" width="17.28125" style="1" customWidth="1"/>
    <col min="6" max="6" width="18.140625" style="1" customWidth="1"/>
    <col min="7" max="16384" width="9.140625" style="1" customWidth="1"/>
  </cols>
  <sheetData>
    <row r="1" spans="4:5" ht="18">
      <c r="D1" s="321" t="s">
        <v>256</v>
      </c>
      <c r="E1" s="322"/>
    </row>
    <row r="2" spans="4:5" ht="18">
      <c r="D2" s="321" t="s">
        <v>29</v>
      </c>
      <c r="E2" s="322"/>
    </row>
    <row r="3" spans="4:5" ht="18">
      <c r="D3" s="321" t="s">
        <v>279</v>
      </c>
      <c r="E3" s="322" t="s">
        <v>283</v>
      </c>
    </row>
    <row r="5" spans="4:6" ht="18">
      <c r="D5" s="345" t="s">
        <v>255</v>
      </c>
      <c r="E5" s="345"/>
      <c r="F5" s="283"/>
    </row>
    <row r="6" spans="4:6" ht="15.75" customHeight="1">
      <c r="D6" s="284" t="s">
        <v>229</v>
      </c>
      <c r="E6" s="284"/>
      <c r="F6" s="283"/>
    </row>
    <row r="7" spans="4:6" ht="27.75" customHeight="1">
      <c r="D7" s="346" t="s">
        <v>230</v>
      </c>
      <c r="E7" s="346"/>
      <c r="F7" s="346"/>
    </row>
    <row r="8" spans="4:6" ht="18">
      <c r="D8" s="345" t="s">
        <v>279</v>
      </c>
      <c r="E8" s="345"/>
      <c r="F8" s="283" t="s">
        <v>283</v>
      </c>
    </row>
    <row r="9" spans="2:9" s="2" customFormat="1" ht="15">
      <c r="B9" s="83"/>
      <c r="C9" s="83"/>
      <c r="D9" s="83"/>
      <c r="E9" s="83"/>
      <c r="F9" s="83"/>
      <c r="G9" s="83"/>
      <c r="H9" s="83"/>
      <c r="I9" s="83"/>
    </row>
    <row r="10" spans="1:4" s="2" customFormat="1" ht="15">
      <c r="A10" s="15"/>
      <c r="B10" s="73"/>
      <c r="C10" s="73"/>
      <c r="D10" s="73"/>
    </row>
    <row r="11" spans="1:6" ht="18.75">
      <c r="A11" s="368" t="s">
        <v>28</v>
      </c>
      <c r="B11" s="369"/>
      <c r="C11" s="369"/>
      <c r="D11" s="369"/>
      <c r="E11" s="370"/>
      <c r="F11" s="350"/>
    </row>
    <row r="12" spans="1:6" ht="18.75">
      <c r="A12" s="371" t="s">
        <v>227</v>
      </c>
      <c r="B12" s="371"/>
      <c r="C12" s="371"/>
      <c r="D12" s="371"/>
      <c r="E12" s="370"/>
      <c r="F12" s="350"/>
    </row>
    <row r="13" spans="1:6" ht="12" customHeight="1">
      <c r="A13" s="33"/>
      <c r="B13" s="33"/>
      <c r="C13" s="33"/>
      <c r="D13" s="366"/>
      <c r="E13" s="367"/>
      <c r="F13" s="367"/>
    </row>
    <row r="14" spans="1:6" ht="18">
      <c r="A14" s="364" t="s">
        <v>10</v>
      </c>
      <c r="B14" s="364" t="s">
        <v>1</v>
      </c>
      <c r="C14" s="364" t="s">
        <v>11</v>
      </c>
      <c r="D14" s="361" t="s">
        <v>52</v>
      </c>
      <c r="E14" s="362"/>
      <c r="F14" s="363"/>
    </row>
    <row r="15" spans="1:6" ht="18">
      <c r="A15" s="365"/>
      <c r="B15" s="365"/>
      <c r="C15" s="365"/>
      <c r="D15" s="78" t="s">
        <v>181</v>
      </c>
      <c r="E15" s="79" t="s">
        <v>200</v>
      </c>
      <c r="F15" s="79" t="s">
        <v>224</v>
      </c>
    </row>
    <row r="16" spans="1:6" ht="18">
      <c r="A16" s="34">
        <v>1</v>
      </c>
      <c r="B16" s="32">
        <v>2</v>
      </c>
      <c r="C16" s="32">
        <v>3</v>
      </c>
      <c r="D16" s="35">
        <v>4</v>
      </c>
      <c r="E16" s="35">
        <v>5</v>
      </c>
      <c r="F16" s="35">
        <v>6</v>
      </c>
    </row>
    <row r="17" spans="1:6" s="128" customFormat="1" ht="18">
      <c r="A17" s="214" t="s">
        <v>2</v>
      </c>
      <c r="B17" s="178">
        <v>1</v>
      </c>
      <c r="C17" s="178">
        <v>0</v>
      </c>
      <c r="D17" s="176">
        <f>'приложение 6'!J17</f>
        <v>3299.4</v>
      </c>
      <c r="E17" s="176">
        <f>'приложение 6'!K17</f>
        <v>2857.6</v>
      </c>
      <c r="F17" s="176">
        <f>'приложение 6'!L17</f>
        <v>2977.2</v>
      </c>
    </row>
    <row r="18" spans="1:6" s="128" customFormat="1" ht="31.5">
      <c r="A18" s="180" t="s">
        <v>3</v>
      </c>
      <c r="B18" s="178">
        <v>1</v>
      </c>
      <c r="C18" s="178">
        <v>2</v>
      </c>
      <c r="D18" s="31">
        <f>'приложение 6'!J18</f>
        <v>655.4</v>
      </c>
      <c r="E18" s="31">
        <f>'приложение 6'!K18</f>
        <v>635.9</v>
      </c>
      <c r="F18" s="31">
        <f>'приложение 6'!L18</f>
        <v>635.9</v>
      </c>
    </row>
    <row r="19" spans="1:6" s="128" customFormat="1" ht="52.5" customHeight="1">
      <c r="A19" s="228" t="s">
        <v>12</v>
      </c>
      <c r="B19" s="178">
        <v>1</v>
      </c>
      <c r="C19" s="178">
        <v>4</v>
      </c>
      <c r="D19" s="31">
        <f>'приложение 6'!J28</f>
        <v>2184.7999999999997</v>
      </c>
      <c r="E19" s="31">
        <f>'приложение 6'!K28</f>
        <v>2147.7</v>
      </c>
      <c r="F19" s="31">
        <f>'приложение 6'!L28</f>
        <v>2260.2999999999997</v>
      </c>
    </row>
    <row r="20" spans="1:6" s="128" customFormat="1" ht="31.5">
      <c r="A20" s="228" t="s">
        <v>24</v>
      </c>
      <c r="B20" s="178">
        <v>1</v>
      </c>
      <c r="C20" s="178">
        <v>6</v>
      </c>
      <c r="D20" s="31">
        <f>'приложение 6'!J55</f>
        <v>16.8</v>
      </c>
      <c r="E20" s="31">
        <f>'приложение 6'!K55</f>
        <v>0</v>
      </c>
      <c r="F20" s="31">
        <f>'приложение 6'!L55</f>
        <v>0</v>
      </c>
    </row>
    <row r="21" spans="1:6" s="128" customFormat="1" ht="18">
      <c r="A21" s="229" t="s">
        <v>4</v>
      </c>
      <c r="B21" s="178">
        <v>1</v>
      </c>
      <c r="C21" s="178">
        <v>11</v>
      </c>
      <c r="D21" s="31">
        <f>'приложение 6'!J59</f>
        <v>0</v>
      </c>
      <c r="E21" s="31">
        <f>'приложение 6'!K59</f>
        <v>2</v>
      </c>
      <c r="F21" s="31">
        <f>'приложение 6'!L59</f>
        <v>2</v>
      </c>
    </row>
    <row r="22" spans="1:6" s="128" customFormat="1" ht="18">
      <c r="A22" s="229" t="s">
        <v>5</v>
      </c>
      <c r="B22" s="178">
        <v>1</v>
      </c>
      <c r="C22" s="178">
        <v>13</v>
      </c>
      <c r="D22" s="31">
        <f>'приложение 6'!J62</f>
        <v>442.4</v>
      </c>
      <c r="E22" s="31">
        <f>'приложение 6'!K62</f>
        <v>72</v>
      </c>
      <c r="F22" s="31">
        <f>'приложение 6'!L62</f>
        <v>79</v>
      </c>
    </row>
    <row r="23" spans="1:6" s="128" customFormat="1" ht="18">
      <c r="A23" s="214" t="s">
        <v>13</v>
      </c>
      <c r="B23" s="178">
        <v>2</v>
      </c>
      <c r="C23" s="178">
        <v>0</v>
      </c>
      <c r="D23" s="176">
        <f>D24</f>
        <v>104.5</v>
      </c>
      <c r="E23" s="176">
        <f>E24</f>
        <v>105.5</v>
      </c>
      <c r="F23" s="176">
        <f>F24</f>
        <v>109.7</v>
      </c>
    </row>
    <row r="24" spans="1:6" s="128" customFormat="1" ht="18">
      <c r="A24" s="229" t="s">
        <v>14</v>
      </c>
      <c r="B24" s="178">
        <v>2</v>
      </c>
      <c r="C24" s="178">
        <v>3</v>
      </c>
      <c r="D24" s="31">
        <f>'приложение 6'!J77</f>
        <v>104.5</v>
      </c>
      <c r="E24" s="31">
        <f>'приложение 6'!K77</f>
        <v>105.5</v>
      </c>
      <c r="F24" s="31">
        <f>'приложение 6'!L77</f>
        <v>109.7</v>
      </c>
    </row>
    <row r="25" spans="1:6" s="128" customFormat="1" ht="31.5">
      <c r="A25" s="214" t="s">
        <v>6</v>
      </c>
      <c r="B25" s="178">
        <v>3</v>
      </c>
      <c r="C25" s="178">
        <v>0</v>
      </c>
      <c r="D25" s="176">
        <f>D26</f>
        <v>0</v>
      </c>
      <c r="E25" s="176">
        <f>E26</f>
        <v>60</v>
      </c>
      <c r="F25" s="176">
        <f>F26</f>
        <v>66</v>
      </c>
    </row>
    <row r="26" spans="1:6" s="128" customFormat="1" ht="38.25" customHeight="1">
      <c r="A26" s="229" t="s">
        <v>243</v>
      </c>
      <c r="B26" s="178">
        <v>3</v>
      </c>
      <c r="C26" s="178">
        <v>10</v>
      </c>
      <c r="D26" s="31">
        <f>'приложение 6'!J82</f>
        <v>0</v>
      </c>
      <c r="E26" s="31">
        <f>'приложение 6'!K82</f>
        <v>60</v>
      </c>
      <c r="F26" s="31">
        <f>'приложение 6'!L82</f>
        <v>66</v>
      </c>
    </row>
    <row r="27" spans="1:6" s="128" customFormat="1" ht="18" hidden="1">
      <c r="A27" s="294" t="s">
        <v>149</v>
      </c>
      <c r="B27" s="118">
        <v>4</v>
      </c>
      <c r="C27" s="118">
        <v>0</v>
      </c>
      <c r="D27" s="263">
        <f>D28</f>
        <v>0</v>
      </c>
      <c r="E27" s="263">
        <f>E28</f>
        <v>0</v>
      </c>
      <c r="F27" s="263">
        <f>F28</f>
        <v>0</v>
      </c>
    </row>
    <row r="28" spans="1:6" s="128" customFormat="1" ht="18" hidden="1">
      <c r="A28" s="295" t="s">
        <v>194</v>
      </c>
      <c r="B28" s="118">
        <v>4</v>
      </c>
      <c r="C28" s="118">
        <v>9</v>
      </c>
      <c r="D28" s="121">
        <f>'приложение 6'!J89</f>
        <v>0</v>
      </c>
      <c r="E28" s="121">
        <f>'приложение 6'!K89</f>
        <v>0</v>
      </c>
      <c r="F28" s="121">
        <f>'приложение 6'!L89</f>
        <v>0</v>
      </c>
    </row>
    <row r="29" spans="1:6" s="128" customFormat="1" ht="18">
      <c r="A29" s="214" t="s">
        <v>7</v>
      </c>
      <c r="B29" s="178">
        <v>5</v>
      </c>
      <c r="C29" s="178">
        <v>0</v>
      </c>
      <c r="D29" s="176">
        <f>D30+D31+D32</f>
        <v>1015.1000000000001</v>
      </c>
      <c r="E29" s="176">
        <f>E30+E31+E32</f>
        <v>1111</v>
      </c>
      <c r="F29" s="176">
        <f>F30+F31+F32</f>
        <v>1123.3</v>
      </c>
    </row>
    <row r="30" spans="1:6" s="128" customFormat="1" ht="18" hidden="1">
      <c r="A30" s="314" t="s">
        <v>54</v>
      </c>
      <c r="B30" s="118">
        <v>5</v>
      </c>
      <c r="C30" s="118">
        <v>1</v>
      </c>
      <c r="D30" s="121">
        <f>'приложение 6'!J97</f>
        <v>0</v>
      </c>
      <c r="E30" s="121">
        <f>'приложение 6'!K97</f>
        <v>0</v>
      </c>
      <c r="F30" s="121">
        <f>'приложение 6'!L97</f>
        <v>0</v>
      </c>
    </row>
    <row r="31" spans="1:6" s="128" customFormat="1" ht="18">
      <c r="A31" s="229" t="s">
        <v>8</v>
      </c>
      <c r="B31" s="178">
        <v>5</v>
      </c>
      <c r="C31" s="178">
        <v>3</v>
      </c>
      <c r="D31" s="31">
        <f>'приложение 6'!J105</f>
        <v>795.9000000000001</v>
      </c>
      <c r="E31" s="31">
        <f>'приложение 6'!K105</f>
        <v>1111</v>
      </c>
      <c r="F31" s="31">
        <f>'приложение 6'!L105</f>
        <v>1123.3</v>
      </c>
    </row>
    <row r="32" spans="1:6" s="128" customFormat="1" ht="18">
      <c r="A32" s="229" t="s">
        <v>154</v>
      </c>
      <c r="B32" s="178">
        <v>5</v>
      </c>
      <c r="C32" s="178">
        <v>5</v>
      </c>
      <c r="D32" s="31">
        <f>'приложение 6'!J117</f>
        <v>219.2</v>
      </c>
      <c r="E32" s="31">
        <f>'приложение 6'!K117</f>
        <v>0</v>
      </c>
      <c r="F32" s="31">
        <f>'приложение 6'!L117</f>
        <v>0</v>
      </c>
    </row>
    <row r="33" spans="1:6" s="128" customFormat="1" ht="18">
      <c r="A33" s="214" t="s">
        <v>40</v>
      </c>
      <c r="B33" s="178">
        <v>7</v>
      </c>
      <c r="C33" s="178">
        <v>0</v>
      </c>
      <c r="D33" s="176">
        <f>D34</f>
        <v>1.2</v>
      </c>
      <c r="E33" s="176">
        <f>E34</f>
        <v>0</v>
      </c>
      <c r="F33" s="176">
        <f>F34</f>
        <v>0</v>
      </c>
    </row>
    <row r="34" spans="1:6" s="128" customFormat="1" ht="18">
      <c r="A34" s="229" t="s">
        <v>39</v>
      </c>
      <c r="B34" s="178">
        <v>7</v>
      </c>
      <c r="C34" s="178">
        <v>7</v>
      </c>
      <c r="D34" s="31">
        <f>'приложение 6'!J127</f>
        <v>1.2</v>
      </c>
      <c r="E34" s="31">
        <f>'приложение 6'!K127</f>
        <v>0</v>
      </c>
      <c r="F34" s="31">
        <f>'приложение 6'!L127</f>
        <v>0</v>
      </c>
    </row>
    <row r="35" spans="1:6" s="128" customFormat="1" ht="18">
      <c r="A35" s="214" t="s">
        <v>9</v>
      </c>
      <c r="B35" s="178">
        <v>10</v>
      </c>
      <c r="C35" s="178">
        <v>0</v>
      </c>
      <c r="D35" s="176">
        <f>D36</f>
        <v>111.2</v>
      </c>
      <c r="E35" s="176">
        <f>E36</f>
        <v>111.2</v>
      </c>
      <c r="F35" s="176">
        <f>F36</f>
        <v>111.2</v>
      </c>
    </row>
    <row r="36" spans="1:6" s="128" customFormat="1" ht="18">
      <c r="A36" s="229" t="s">
        <v>27</v>
      </c>
      <c r="B36" s="178">
        <v>10</v>
      </c>
      <c r="C36" s="178">
        <v>1</v>
      </c>
      <c r="D36" s="31">
        <f>'приложение 6'!J133</f>
        <v>111.2</v>
      </c>
      <c r="E36" s="31">
        <f>'приложение 6'!K133</f>
        <v>111.2</v>
      </c>
      <c r="F36" s="31">
        <f>'приложение 6'!L133</f>
        <v>111.2</v>
      </c>
    </row>
    <row r="37" spans="1:6" s="128" customFormat="1" ht="18">
      <c r="A37" s="224" t="s">
        <v>31</v>
      </c>
      <c r="B37" s="178">
        <v>11</v>
      </c>
      <c r="C37" s="178">
        <v>0</v>
      </c>
      <c r="D37" s="176">
        <f>D38</f>
        <v>0</v>
      </c>
      <c r="E37" s="176">
        <f>E38</f>
        <v>25</v>
      </c>
      <c r="F37" s="176">
        <f>F38</f>
        <v>28</v>
      </c>
    </row>
    <row r="38" spans="1:6" s="128" customFormat="1" ht="18">
      <c r="A38" s="230" t="s">
        <v>41</v>
      </c>
      <c r="B38" s="178">
        <v>11</v>
      </c>
      <c r="C38" s="178">
        <v>1</v>
      </c>
      <c r="D38" s="31">
        <f>'приложение 6'!J139</f>
        <v>0</v>
      </c>
      <c r="E38" s="31">
        <f>'приложение 6'!K139</f>
        <v>25</v>
      </c>
      <c r="F38" s="31">
        <f>'приложение 6'!L139</f>
        <v>28</v>
      </c>
    </row>
    <row r="39" spans="1:6" s="151" customFormat="1" ht="18">
      <c r="A39" s="173" t="s">
        <v>170</v>
      </c>
      <c r="B39" s="204"/>
      <c r="C39" s="204"/>
      <c r="D39" s="176">
        <f>D41</f>
        <v>4531.4</v>
      </c>
      <c r="E39" s="176">
        <f>E41-E40</f>
        <v>4270.3</v>
      </c>
      <c r="F39" s="176">
        <f>F41-F40</f>
        <v>4415.4</v>
      </c>
    </row>
    <row r="40" spans="1:6" s="128" customFormat="1" ht="20.25" customHeight="1">
      <c r="A40" s="224" t="s">
        <v>120</v>
      </c>
      <c r="B40" s="204"/>
      <c r="C40" s="204"/>
      <c r="D40" s="176">
        <f>'приложение 6'!J147</f>
        <v>0</v>
      </c>
      <c r="E40" s="176">
        <f>'приложение 6'!K147</f>
        <v>95</v>
      </c>
      <c r="F40" s="176">
        <f>'приложение 6'!L147</f>
        <v>198</v>
      </c>
    </row>
    <row r="41" spans="1:6" s="128" customFormat="1" ht="18">
      <c r="A41" s="214" t="s">
        <v>15</v>
      </c>
      <c r="B41" s="32"/>
      <c r="C41" s="32"/>
      <c r="D41" s="176">
        <f>D17+D23+D25+D27+D29+D33+D35+D37+D40</f>
        <v>4531.4</v>
      </c>
      <c r="E41" s="176">
        <f>E17+E23+E25+E27+E29+E33+E35+E37+E40</f>
        <v>4365.3</v>
      </c>
      <c r="F41" s="176">
        <f>F17+F23+F25+F27+F29+F33+F35+F37+F40</f>
        <v>4613.4</v>
      </c>
    </row>
    <row r="42" spans="1:6" ht="18" customHeight="1">
      <c r="A42" s="36"/>
      <c r="B42" s="37"/>
      <c r="C42" s="37"/>
      <c r="D42" s="38"/>
      <c r="E42" s="39"/>
      <c r="F42" s="231" t="s">
        <v>254</v>
      </c>
    </row>
    <row r="43" ht="18">
      <c r="D43" s="40"/>
    </row>
  </sheetData>
  <sheetProtection/>
  <mergeCells count="10">
    <mergeCell ref="D5:E5"/>
    <mergeCell ref="D7:F7"/>
    <mergeCell ref="D8:E8"/>
    <mergeCell ref="D14:F14"/>
    <mergeCell ref="A14:A15"/>
    <mergeCell ref="B14:B15"/>
    <mergeCell ref="C14:C15"/>
    <mergeCell ref="D13:F13"/>
    <mergeCell ref="A11:F11"/>
    <mergeCell ref="A12:F12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50"/>
  <sheetViews>
    <sheetView view="pageBreakPreview" zoomScale="80" zoomScaleSheetLayoutView="80" zoomScalePageLayoutView="0" workbookViewId="0" topLeftCell="A1">
      <selection activeCell="K3" sqref="K3"/>
    </sheetView>
  </sheetViews>
  <sheetFormatPr defaultColWidth="9.140625" defaultRowHeight="12.75"/>
  <cols>
    <col min="1" max="1" width="68.57421875" style="19" customWidth="1"/>
    <col min="2" max="2" width="6.421875" style="19" customWidth="1"/>
    <col min="3" max="3" width="5.8515625" style="19" customWidth="1"/>
    <col min="4" max="4" width="5.7109375" style="19" customWidth="1"/>
    <col min="5" max="5" width="6.57421875" style="19" customWidth="1"/>
    <col min="6" max="6" width="4.8515625" style="19" customWidth="1"/>
    <col min="7" max="7" width="4.8515625" style="25" customWidth="1"/>
    <col min="8" max="8" width="11.7109375" style="14" customWidth="1"/>
    <col min="9" max="9" width="7.7109375" style="14" customWidth="1"/>
    <col min="10" max="10" width="14.00390625" style="14" customWidth="1"/>
    <col min="11" max="11" width="12.421875" style="86" customWidth="1"/>
    <col min="12" max="12" width="13.57421875" style="86" customWidth="1"/>
    <col min="14" max="14" width="12.140625" style="0" bestFit="1" customWidth="1"/>
  </cols>
  <sheetData>
    <row r="1" ht="12.75">
      <c r="I1" s="321" t="s">
        <v>267</v>
      </c>
    </row>
    <row r="2" ht="12.75">
      <c r="I2" s="321" t="s">
        <v>29</v>
      </c>
    </row>
    <row r="3" spans="9:11" ht="12.75">
      <c r="I3" s="321" t="s">
        <v>279</v>
      </c>
      <c r="K3" s="86" t="s">
        <v>283</v>
      </c>
    </row>
    <row r="6" spans="9:11" ht="13.5" customHeight="1">
      <c r="I6" s="345" t="s">
        <v>257</v>
      </c>
      <c r="J6" s="345"/>
      <c r="K6" s="283"/>
    </row>
    <row r="7" spans="9:11" ht="15.75" customHeight="1">
      <c r="I7" s="292" t="s">
        <v>229</v>
      </c>
      <c r="J7" s="292"/>
      <c r="K7" s="283"/>
    </row>
    <row r="8" spans="9:11" ht="25.5" customHeight="1">
      <c r="I8" s="346" t="s">
        <v>230</v>
      </c>
      <c r="J8" s="346"/>
      <c r="K8" s="346"/>
    </row>
    <row r="9" spans="9:11" ht="12.75">
      <c r="I9" s="345" t="s">
        <v>281</v>
      </c>
      <c r="J9" s="345"/>
      <c r="K9" s="283"/>
    </row>
    <row r="10" spans="1:12" s="2" customFormat="1" ht="15.75" customHeight="1">
      <c r="A10" s="15"/>
      <c r="B10" s="16"/>
      <c r="C10" s="17"/>
      <c r="D10" s="74"/>
      <c r="E10" s="74"/>
      <c r="F10" s="74"/>
      <c r="G10" s="18"/>
      <c r="H10" s="81"/>
      <c r="I10" s="81"/>
      <c r="J10" s="81"/>
      <c r="K10" s="15"/>
      <c r="L10" s="15"/>
    </row>
    <row r="11" spans="1:12" ht="32.25" customHeight="1">
      <c r="A11" s="383" t="s">
        <v>228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5"/>
      <c r="L11" s="385"/>
    </row>
    <row r="12" spans="2:10" ht="14.25" customHeight="1">
      <c r="B12" s="20"/>
      <c r="C12" s="20"/>
      <c r="D12" s="20"/>
      <c r="E12" s="21"/>
      <c r="F12" s="21"/>
      <c r="G12" s="21"/>
      <c r="H12" s="22"/>
      <c r="I12" s="23"/>
      <c r="J12" s="13"/>
    </row>
    <row r="13" spans="1:12" s="86" customFormat="1" ht="35.25" customHeight="1">
      <c r="A13" s="372" t="s">
        <v>0</v>
      </c>
      <c r="B13" s="386" t="s">
        <v>26</v>
      </c>
      <c r="C13" s="372" t="s">
        <v>17</v>
      </c>
      <c r="D13" s="372" t="s">
        <v>18</v>
      </c>
      <c r="E13" s="374" t="s">
        <v>19</v>
      </c>
      <c r="F13" s="375"/>
      <c r="G13" s="375"/>
      <c r="H13" s="376"/>
      <c r="I13" s="372" t="s">
        <v>20</v>
      </c>
      <c r="J13" s="355" t="s">
        <v>52</v>
      </c>
      <c r="K13" s="380"/>
      <c r="L13" s="381"/>
    </row>
    <row r="14" spans="1:12" s="86" customFormat="1" ht="26.25" customHeight="1">
      <c r="A14" s="373"/>
      <c r="B14" s="387"/>
      <c r="C14" s="373"/>
      <c r="D14" s="373"/>
      <c r="E14" s="377"/>
      <c r="F14" s="378"/>
      <c r="G14" s="378"/>
      <c r="H14" s="379"/>
      <c r="I14" s="373"/>
      <c r="J14" s="281" t="s">
        <v>181</v>
      </c>
      <c r="K14" s="92" t="s">
        <v>200</v>
      </c>
      <c r="L14" s="92" t="s">
        <v>224</v>
      </c>
    </row>
    <row r="15" spans="1:12" s="86" customFormat="1" ht="15.75">
      <c r="A15" s="28">
        <v>1</v>
      </c>
      <c r="B15" s="29">
        <v>2</v>
      </c>
      <c r="C15" s="24">
        <v>3</v>
      </c>
      <c r="D15" s="24">
        <v>4</v>
      </c>
      <c r="E15" s="382">
        <v>5</v>
      </c>
      <c r="F15" s="382"/>
      <c r="G15" s="382"/>
      <c r="H15" s="382"/>
      <c r="I15" s="24">
        <v>6</v>
      </c>
      <c r="J15" s="293">
        <v>7</v>
      </c>
      <c r="K15" s="293" t="s">
        <v>121</v>
      </c>
      <c r="L15" s="293" t="s">
        <v>156</v>
      </c>
    </row>
    <row r="16" spans="1:12" s="129" customFormat="1" ht="15.75">
      <c r="A16" s="173" t="s">
        <v>75</v>
      </c>
      <c r="B16" s="174">
        <v>805</v>
      </c>
      <c r="C16" s="32"/>
      <c r="D16" s="32"/>
      <c r="E16" s="29"/>
      <c r="F16" s="29"/>
      <c r="G16" s="175"/>
      <c r="H16" s="29"/>
      <c r="I16" s="32"/>
      <c r="J16" s="176">
        <f>J148</f>
        <v>4531.400000000001</v>
      </c>
      <c r="K16" s="176">
        <f>K148</f>
        <v>4365.3</v>
      </c>
      <c r="L16" s="176">
        <f>L148</f>
        <v>4613.4</v>
      </c>
    </row>
    <row r="17" spans="1:12" s="129" customFormat="1" ht="15.75" customHeight="1">
      <c r="A17" s="173" t="s">
        <v>2</v>
      </c>
      <c r="B17" s="174">
        <v>805</v>
      </c>
      <c r="C17" s="177" t="s">
        <v>85</v>
      </c>
      <c r="D17" s="177" t="s">
        <v>60</v>
      </c>
      <c r="E17" s="178"/>
      <c r="F17" s="178"/>
      <c r="G17" s="179"/>
      <c r="H17" s="178"/>
      <c r="I17" s="32"/>
      <c r="J17" s="176">
        <f>J18+J28+J55+J59+J62</f>
        <v>3299.4</v>
      </c>
      <c r="K17" s="176">
        <f>K18+K28+K55+K59+K62</f>
        <v>2857.6</v>
      </c>
      <c r="L17" s="176">
        <f>L18+L28+L55+L59+L62</f>
        <v>2977.2</v>
      </c>
    </row>
    <row r="18" spans="1:12" s="129" customFormat="1" ht="30.75" customHeight="1">
      <c r="A18" s="180" t="s">
        <v>3</v>
      </c>
      <c r="B18" s="32">
        <v>805</v>
      </c>
      <c r="C18" s="181" t="s">
        <v>85</v>
      </c>
      <c r="D18" s="181" t="s">
        <v>64</v>
      </c>
      <c r="E18" s="178"/>
      <c r="F18" s="178"/>
      <c r="G18" s="179"/>
      <c r="H18" s="178"/>
      <c r="I18" s="32"/>
      <c r="J18" s="31">
        <f>J19</f>
        <v>655.4</v>
      </c>
      <c r="K18" s="31">
        <f aca="true" t="shared" si="0" ref="K18:L20">K19</f>
        <v>635.9</v>
      </c>
      <c r="L18" s="31">
        <f t="shared" si="0"/>
        <v>635.9</v>
      </c>
    </row>
    <row r="19" spans="1:12" s="125" customFormat="1" ht="21.75" customHeight="1">
      <c r="A19" s="180" t="s">
        <v>76</v>
      </c>
      <c r="B19" s="32">
        <v>805</v>
      </c>
      <c r="C19" s="181" t="s">
        <v>85</v>
      </c>
      <c r="D19" s="181" t="s">
        <v>64</v>
      </c>
      <c r="E19" s="178">
        <v>91</v>
      </c>
      <c r="F19" s="182">
        <v>0</v>
      </c>
      <c r="G19" s="179" t="s">
        <v>60</v>
      </c>
      <c r="H19" s="179" t="s">
        <v>59</v>
      </c>
      <c r="I19" s="32"/>
      <c r="J19" s="31">
        <f>J21+J24</f>
        <v>655.4</v>
      </c>
      <c r="K19" s="31">
        <f>K21+K24</f>
        <v>635.9</v>
      </c>
      <c r="L19" s="31">
        <f>L21+L24</f>
        <v>635.9</v>
      </c>
    </row>
    <row r="20" spans="1:12" s="125" customFormat="1" ht="16.5" customHeight="1">
      <c r="A20" s="180" t="s">
        <v>122</v>
      </c>
      <c r="B20" s="32">
        <v>805</v>
      </c>
      <c r="C20" s="181" t="s">
        <v>85</v>
      </c>
      <c r="D20" s="181" t="s">
        <v>64</v>
      </c>
      <c r="E20" s="178">
        <v>91</v>
      </c>
      <c r="F20" s="182">
        <v>0</v>
      </c>
      <c r="G20" s="179" t="s">
        <v>60</v>
      </c>
      <c r="H20" s="179" t="s">
        <v>61</v>
      </c>
      <c r="I20" s="32"/>
      <c r="J20" s="31">
        <f>J21</f>
        <v>508.7</v>
      </c>
      <c r="K20" s="31">
        <f t="shared" si="0"/>
        <v>508.7</v>
      </c>
      <c r="L20" s="31">
        <f t="shared" si="0"/>
        <v>508.7</v>
      </c>
    </row>
    <row r="21" spans="1:13" s="125" customFormat="1" ht="24" customHeight="1">
      <c r="A21" s="180" t="s">
        <v>122</v>
      </c>
      <c r="B21" s="32">
        <v>805</v>
      </c>
      <c r="C21" s="181" t="s">
        <v>85</v>
      </c>
      <c r="D21" s="181" t="s">
        <v>64</v>
      </c>
      <c r="E21" s="178">
        <v>91</v>
      </c>
      <c r="F21" s="182">
        <v>0</v>
      </c>
      <c r="G21" s="179" t="s">
        <v>60</v>
      </c>
      <c r="H21" s="179" t="s">
        <v>61</v>
      </c>
      <c r="I21" s="32">
        <v>120</v>
      </c>
      <c r="J21" s="31">
        <f>J22+J23</f>
        <v>508.7</v>
      </c>
      <c r="K21" s="31">
        <f>K22+K23</f>
        <v>508.7</v>
      </c>
      <c r="L21" s="31">
        <f>L22+L23</f>
        <v>508.7</v>
      </c>
      <c r="M21" s="152"/>
    </row>
    <row r="22" spans="1:12" s="125" customFormat="1" ht="18.75" customHeight="1" hidden="1">
      <c r="A22" s="116" t="s">
        <v>203</v>
      </c>
      <c r="B22" s="124">
        <v>805</v>
      </c>
      <c r="C22" s="123" t="s">
        <v>85</v>
      </c>
      <c r="D22" s="123" t="s">
        <v>64</v>
      </c>
      <c r="E22" s="118">
        <v>91</v>
      </c>
      <c r="F22" s="309">
        <v>0</v>
      </c>
      <c r="G22" s="119" t="s">
        <v>60</v>
      </c>
      <c r="H22" s="119" t="s">
        <v>61</v>
      </c>
      <c r="I22" s="124">
        <v>121</v>
      </c>
      <c r="J22" s="121">
        <f>488.4-97.7</f>
        <v>390.7</v>
      </c>
      <c r="K22" s="121">
        <f>488.4-97.7</f>
        <v>390.7</v>
      </c>
      <c r="L22" s="121">
        <f>488.4-97.7</f>
        <v>390.7</v>
      </c>
    </row>
    <row r="23" spans="1:12" s="125" customFormat="1" ht="47.25" customHeight="1" hidden="1">
      <c r="A23" s="116" t="s">
        <v>204</v>
      </c>
      <c r="B23" s="124">
        <v>805</v>
      </c>
      <c r="C23" s="123" t="s">
        <v>85</v>
      </c>
      <c r="D23" s="123" t="s">
        <v>64</v>
      </c>
      <c r="E23" s="118">
        <v>91</v>
      </c>
      <c r="F23" s="309">
        <v>0</v>
      </c>
      <c r="G23" s="119" t="s">
        <v>60</v>
      </c>
      <c r="H23" s="119" t="s">
        <v>61</v>
      </c>
      <c r="I23" s="124">
        <v>129</v>
      </c>
      <c r="J23" s="121">
        <f>147.5-29.5</f>
        <v>118</v>
      </c>
      <c r="K23" s="121">
        <f>147.5-29.5</f>
        <v>118</v>
      </c>
      <c r="L23" s="121">
        <f>147.5-29.5</f>
        <v>118</v>
      </c>
    </row>
    <row r="24" spans="1:12" s="86" customFormat="1" ht="47.25" customHeight="1">
      <c r="A24" s="185" t="s">
        <v>236</v>
      </c>
      <c r="B24" s="213">
        <v>805</v>
      </c>
      <c r="C24" s="212" t="s">
        <v>85</v>
      </c>
      <c r="D24" s="212" t="s">
        <v>64</v>
      </c>
      <c r="E24" s="178">
        <v>91</v>
      </c>
      <c r="F24" s="182">
        <v>0</v>
      </c>
      <c r="G24" s="179" t="s">
        <v>60</v>
      </c>
      <c r="H24" s="179" t="s">
        <v>237</v>
      </c>
      <c r="I24" s="213"/>
      <c r="J24" s="31">
        <f>J25</f>
        <v>146.7</v>
      </c>
      <c r="K24" s="31">
        <f>K25</f>
        <v>127.2</v>
      </c>
      <c r="L24" s="31">
        <f>L25</f>
        <v>127.2</v>
      </c>
    </row>
    <row r="25" spans="1:12" s="86" customFormat="1" ht="35.25" customHeight="1">
      <c r="A25" s="185" t="s">
        <v>238</v>
      </c>
      <c r="B25" s="213">
        <v>805</v>
      </c>
      <c r="C25" s="212" t="s">
        <v>85</v>
      </c>
      <c r="D25" s="212" t="s">
        <v>64</v>
      </c>
      <c r="E25" s="178">
        <v>91</v>
      </c>
      <c r="F25" s="182">
        <v>0</v>
      </c>
      <c r="G25" s="179" t="s">
        <v>60</v>
      </c>
      <c r="H25" s="179" t="s">
        <v>237</v>
      </c>
      <c r="I25" s="213">
        <v>120</v>
      </c>
      <c r="J25" s="31">
        <f>J26+J27</f>
        <v>146.7</v>
      </c>
      <c r="K25" s="31">
        <f>K26+K27</f>
        <v>127.2</v>
      </c>
      <c r="L25" s="31">
        <f>L26+L27</f>
        <v>127.2</v>
      </c>
    </row>
    <row r="26" spans="1:12" s="125" customFormat="1" ht="39.75" customHeight="1" hidden="1">
      <c r="A26" s="295" t="s">
        <v>203</v>
      </c>
      <c r="B26" s="274">
        <v>805</v>
      </c>
      <c r="C26" s="273" t="s">
        <v>85</v>
      </c>
      <c r="D26" s="273" t="s">
        <v>64</v>
      </c>
      <c r="E26" s="118">
        <v>91</v>
      </c>
      <c r="F26" s="309">
        <v>0</v>
      </c>
      <c r="G26" s="119" t="s">
        <v>60</v>
      </c>
      <c r="H26" s="119" t="s">
        <v>237</v>
      </c>
      <c r="I26" s="274">
        <v>121</v>
      </c>
      <c r="J26" s="121">
        <v>112.7</v>
      </c>
      <c r="K26" s="121">
        <v>97.7</v>
      </c>
      <c r="L26" s="121">
        <v>97.7</v>
      </c>
    </row>
    <row r="27" spans="1:12" s="125" customFormat="1" ht="47.25" customHeight="1" hidden="1">
      <c r="A27" s="295" t="s">
        <v>239</v>
      </c>
      <c r="B27" s="274">
        <v>805</v>
      </c>
      <c r="C27" s="273" t="s">
        <v>85</v>
      </c>
      <c r="D27" s="273" t="s">
        <v>64</v>
      </c>
      <c r="E27" s="118">
        <v>91</v>
      </c>
      <c r="F27" s="309">
        <v>0</v>
      </c>
      <c r="G27" s="119" t="s">
        <v>60</v>
      </c>
      <c r="H27" s="119" t="s">
        <v>237</v>
      </c>
      <c r="I27" s="274">
        <v>129</v>
      </c>
      <c r="J27" s="121">
        <v>34</v>
      </c>
      <c r="K27" s="121">
        <v>29.5</v>
      </c>
      <c r="L27" s="121">
        <v>29.5</v>
      </c>
    </row>
    <row r="28" spans="1:12" s="129" customFormat="1" ht="47.25">
      <c r="A28" s="180" t="s">
        <v>12</v>
      </c>
      <c r="B28" s="32">
        <v>805</v>
      </c>
      <c r="C28" s="181" t="s">
        <v>85</v>
      </c>
      <c r="D28" s="181" t="s">
        <v>63</v>
      </c>
      <c r="E28" s="178"/>
      <c r="F28" s="178"/>
      <c r="G28" s="179"/>
      <c r="H28" s="178"/>
      <c r="I28" s="32"/>
      <c r="J28" s="31">
        <f>J29</f>
        <v>2184.7999999999997</v>
      </c>
      <c r="K28" s="31">
        <f>K29</f>
        <v>2147.7</v>
      </c>
      <c r="L28" s="31">
        <f>L29</f>
        <v>2260.2999999999997</v>
      </c>
    </row>
    <row r="29" spans="1:12" s="125" customFormat="1" ht="17.25" customHeight="1">
      <c r="A29" s="180" t="s">
        <v>76</v>
      </c>
      <c r="B29" s="32">
        <v>805</v>
      </c>
      <c r="C29" s="181" t="s">
        <v>85</v>
      </c>
      <c r="D29" s="181" t="s">
        <v>63</v>
      </c>
      <c r="E29" s="178">
        <v>91</v>
      </c>
      <c r="F29" s="179">
        <v>0</v>
      </c>
      <c r="G29" s="179" t="s">
        <v>60</v>
      </c>
      <c r="H29" s="179" t="s">
        <v>59</v>
      </c>
      <c r="I29" s="32"/>
      <c r="J29" s="31">
        <f>J30+J44+J48</f>
        <v>2184.7999999999997</v>
      </c>
      <c r="K29" s="31">
        <f>K30+K44+K48</f>
        <v>2147.7</v>
      </c>
      <c r="L29" s="31">
        <f>L30+L44+L48</f>
        <v>2260.2999999999997</v>
      </c>
    </row>
    <row r="30" spans="1:12" s="153" customFormat="1" ht="15.75" customHeight="1">
      <c r="A30" s="180" t="s">
        <v>123</v>
      </c>
      <c r="B30" s="32">
        <v>805</v>
      </c>
      <c r="C30" s="181" t="s">
        <v>85</v>
      </c>
      <c r="D30" s="181" t="s">
        <v>63</v>
      </c>
      <c r="E30" s="179" t="s">
        <v>21</v>
      </c>
      <c r="F30" s="179" t="s">
        <v>30</v>
      </c>
      <c r="G30" s="179" t="s">
        <v>60</v>
      </c>
      <c r="H30" s="179" t="s">
        <v>116</v>
      </c>
      <c r="I30" s="32"/>
      <c r="J30" s="31">
        <f>J31+J36+J40</f>
        <v>1873.1</v>
      </c>
      <c r="K30" s="31">
        <f>K31+K36+K40</f>
        <v>2021.6</v>
      </c>
      <c r="L30" s="31">
        <f>L31+L36+L40</f>
        <v>2134.2</v>
      </c>
    </row>
    <row r="31" spans="1:13" s="153" customFormat="1" ht="35.25" customHeight="1">
      <c r="A31" s="180" t="s">
        <v>122</v>
      </c>
      <c r="B31" s="32">
        <v>805</v>
      </c>
      <c r="C31" s="181" t="s">
        <v>85</v>
      </c>
      <c r="D31" s="181" t="s">
        <v>63</v>
      </c>
      <c r="E31" s="178">
        <v>91</v>
      </c>
      <c r="F31" s="182">
        <v>0</v>
      </c>
      <c r="G31" s="179" t="s">
        <v>60</v>
      </c>
      <c r="H31" s="179" t="s">
        <v>116</v>
      </c>
      <c r="I31" s="32">
        <v>120</v>
      </c>
      <c r="J31" s="31">
        <f>J32+J33+J34+J35</f>
        <v>854</v>
      </c>
      <c r="K31" s="31">
        <f>K32+K33+K34+K35</f>
        <v>854.1</v>
      </c>
      <c r="L31" s="31">
        <f>L32+L33+L34+L35</f>
        <v>854.1</v>
      </c>
      <c r="M31" s="152"/>
    </row>
    <row r="32" spans="1:12" s="153" customFormat="1" ht="19.5" customHeight="1" hidden="1">
      <c r="A32" s="116" t="s">
        <v>234</v>
      </c>
      <c r="B32" s="124">
        <v>805</v>
      </c>
      <c r="C32" s="123" t="s">
        <v>85</v>
      </c>
      <c r="D32" s="123" t="s">
        <v>63</v>
      </c>
      <c r="E32" s="118" t="s">
        <v>21</v>
      </c>
      <c r="F32" s="118" t="s">
        <v>30</v>
      </c>
      <c r="G32" s="119" t="s">
        <v>60</v>
      </c>
      <c r="H32" s="119" t="s">
        <v>116</v>
      </c>
      <c r="I32" s="124">
        <v>121</v>
      </c>
      <c r="J32" s="121">
        <f>752.8-290-71.9</f>
        <v>390.9</v>
      </c>
      <c r="K32" s="121">
        <f>752.8-290-71.9</f>
        <v>390.9</v>
      </c>
      <c r="L32" s="121">
        <f>752.8-290-71.9</f>
        <v>390.9</v>
      </c>
    </row>
    <row r="33" spans="1:12" s="153" customFormat="1" ht="48" customHeight="1" hidden="1">
      <c r="A33" s="116" t="s">
        <v>233</v>
      </c>
      <c r="B33" s="124">
        <v>805</v>
      </c>
      <c r="C33" s="123" t="s">
        <v>85</v>
      </c>
      <c r="D33" s="123" t="s">
        <v>63</v>
      </c>
      <c r="E33" s="118" t="s">
        <v>21</v>
      </c>
      <c r="F33" s="118" t="s">
        <v>30</v>
      </c>
      <c r="G33" s="119" t="s">
        <v>60</v>
      </c>
      <c r="H33" s="119" t="s">
        <v>116</v>
      </c>
      <c r="I33" s="124">
        <v>129</v>
      </c>
      <c r="J33" s="121">
        <f>139.8-21.7</f>
        <v>118.10000000000001</v>
      </c>
      <c r="K33" s="121">
        <f>139.8-21.7</f>
        <v>118.10000000000001</v>
      </c>
      <c r="L33" s="121">
        <f>139.8-21.7</f>
        <v>118.10000000000001</v>
      </c>
    </row>
    <row r="34" spans="1:12" s="153" customFormat="1" ht="48" customHeight="1" hidden="1">
      <c r="A34" s="116" t="s">
        <v>231</v>
      </c>
      <c r="B34" s="124">
        <v>805</v>
      </c>
      <c r="C34" s="123" t="s">
        <v>85</v>
      </c>
      <c r="D34" s="123" t="s">
        <v>63</v>
      </c>
      <c r="E34" s="118" t="s">
        <v>21</v>
      </c>
      <c r="F34" s="118" t="s">
        <v>30</v>
      </c>
      <c r="G34" s="119" t="s">
        <v>60</v>
      </c>
      <c r="H34" s="119" t="s">
        <v>116</v>
      </c>
      <c r="I34" s="124">
        <v>121</v>
      </c>
      <c r="J34" s="121">
        <f>290-25</f>
        <v>265</v>
      </c>
      <c r="K34" s="121">
        <f>290-25</f>
        <v>265</v>
      </c>
      <c r="L34" s="121">
        <f>290-25</f>
        <v>265</v>
      </c>
    </row>
    <row r="35" spans="1:12" s="153" customFormat="1" ht="48" customHeight="1" hidden="1">
      <c r="A35" s="116" t="s">
        <v>232</v>
      </c>
      <c r="B35" s="124">
        <v>805</v>
      </c>
      <c r="C35" s="123" t="s">
        <v>85</v>
      </c>
      <c r="D35" s="123" t="s">
        <v>63</v>
      </c>
      <c r="E35" s="118" t="s">
        <v>21</v>
      </c>
      <c r="F35" s="118" t="s">
        <v>30</v>
      </c>
      <c r="G35" s="119" t="s">
        <v>60</v>
      </c>
      <c r="H35" s="119" t="s">
        <v>116</v>
      </c>
      <c r="I35" s="124">
        <v>129</v>
      </c>
      <c r="J35" s="121">
        <f>87.6-7.5-0.1</f>
        <v>80</v>
      </c>
      <c r="K35" s="121">
        <f>87.6-7.5</f>
        <v>80.1</v>
      </c>
      <c r="L35" s="121">
        <f>87.6-7.5</f>
        <v>80.1</v>
      </c>
    </row>
    <row r="36" spans="1:14" s="153" customFormat="1" ht="39" customHeight="1">
      <c r="A36" s="180" t="s">
        <v>124</v>
      </c>
      <c r="B36" s="29">
        <v>805</v>
      </c>
      <c r="C36" s="178">
        <v>1</v>
      </c>
      <c r="D36" s="178">
        <v>4</v>
      </c>
      <c r="E36" s="178">
        <v>91</v>
      </c>
      <c r="F36" s="183">
        <v>0</v>
      </c>
      <c r="G36" s="179" t="s">
        <v>60</v>
      </c>
      <c r="H36" s="179" t="s">
        <v>116</v>
      </c>
      <c r="I36" s="184">
        <v>240</v>
      </c>
      <c r="J36" s="31">
        <f>J37+J38+J39</f>
        <v>903.5999999999999</v>
      </c>
      <c r="K36" s="31">
        <f>K37+K38</f>
        <v>1031.8999999999999</v>
      </c>
      <c r="L36" s="31">
        <f>L37+L38</f>
        <v>1130.8999999999999</v>
      </c>
      <c r="M36" s="154"/>
      <c r="N36" s="126"/>
    </row>
    <row r="37" spans="1:12" s="153" customFormat="1" ht="33" customHeight="1" hidden="1">
      <c r="A37" s="116" t="s">
        <v>77</v>
      </c>
      <c r="B37" s="124">
        <v>805</v>
      </c>
      <c r="C37" s="123" t="s">
        <v>85</v>
      </c>
      <c r="D37" s="123" t="s">
        <v>63</v>
      </c>
      <c r="E37" s="118">
        <v>91</v>
      </c>
      <c r="F37" s="309">
        <v>0</v>
      </c>
      <c r="G37" s="119" t="s">
        <v>60</v>
      </c>
      <c r="H37" s="119" t="s">
        <v>116</v>
      </c>
      <c r="I37" s="124">
        <v>242</v>
      </c>
      <c r="J37" s="121">
        <v>69.3</v>
      </c>
      <c r="K37" s="121">
        <v>85.1</v>
      </c>
      <c r="L37" s="121">
        <v>93.6</v>
      </c>
    </row>
    <row r="38" spans="1:12" s="153" customFormat="1" ht="35.25" customHeight="1" hidden="1">
      <c r="A38" s="116" t="s">
        <v>78</v>
      </c>
      <c r="B38" s="124">
        <v>805</v>
      </c>
      <c r="C38" s="123" t="s">
        <v>85</v>
      </c>
      <c r="D38" s="123" t="s">
        <v>63</v>
      </c>
      <c r="E38" s="118" t="s">
        <v>21</v>
      </c>
      <c r="F38" s="118" t="s">
        <v>30</v>
      </c>
      <c r="G38" s="119" t="s">
        <v>60</v>
      </c>
      <c r="H38" s="119" t="s">
        <v>116</v>
      </c>
      <c r="I38" s="124">
        <v>244</v>
      </c>
      <c r="J38" s="121">
        <v>298.4</v>
      </c>
      <c r="K38" s="121">
        <f>954.8-8</f>
        <v>946.8</v>
      </c>
      <c r="L38" s="121">
        <f>1050-12.7</f>
        <v>1037.3</v>
      </c>
    </row>
    <row r="39" spans="1:12" s="153" customFormat="1" ht="35.25" customHeight="1" hidden="1">
      <c r="A39" s="116"/>
      <c r="B39" s="124"/>
      <c r="C39" s="123"/>
      <c r="D39" s="123"/>
      <c r="E39" s="118"/>
      <c r="F39" s="118"/>
      <c r="G39" s="119"/>
      <c r="H39" s="119"/>
      <c r="I39" s="124">
        <v>247</v>
      </c>
      <c r="J39" s="121">
        <v>535.9</v>
      </c>
      <c r="K39" s="121">
        <v>0</v>
      </c>
      <c r="L39" s="121">
        <v>0</v>
      </c>
    </row>
    <row r="40" spans="1:12" s="153" customFormat="1" ht="18.75" customHeight="1">
      <c r="A40" s="180" t="s">
        <v>125</v>
      </c>
      <c r="B40" s="29">
        <v>805</v>
      </c>
      <c r="C40" s="178">
        <v>1</v>
      </c>
      <c r="D40" s="178">
        <v>4</v>
      </c>
      <c r="E40" s="178">
        <v>91</v>
      </c>
      <c r="F40" s="178" t="s">
        <v>30</v>
      </c>
      <c r="G40" s="179" t="s">
        <v>60</v>
      </c>
      <c r="H40" s="179" t="s">
        <v>116</v>
      </c>
      <c r="I40" s="184">
        <v>850</v>
      </c>
      <c r="J40" s="31">
        <f>J41+J42+J43</f>
        <v>115.5</v>
      </c>
      <c r="K40" s="31">
        <f>K41+K42+K43</f>
        <v>135.6</v>
      </c>
      <c r="L40" s="31">
        <f>L41+L42+L43</f>
        <v>149.20000000000002</v>
      </c>
    </row>
    <row r="41" spans="1:12" s="153" customFormat="1" ht="16.5" customHeight="1" hidden="1">
      <c r="A41" s="116" t="s">
        <v>67</v>
      </c>
      <c r="B41" s="124">
        <v>805</v>
      </c>
      <c r="C41" s="123" t="s">
        <v>85</v>
      </c>
      <c r="D41" s="123" t="s">
        <v>63</v>
      </c>
      <c r="E41" s="118" t="s">
        <v>21</v>
      </c>
      <c r="F41" s="118" t="s">
        <v>30</v>
      </c>
      <c r="G41" s="119" t="s">
        <v>60</v>
      </c>
      <c r="H41" s="119" t="s">
        <v>116</v>
      </c>
      <c r="I41" s="124">
        <v>851</v>
      </c>
      <c r="J41" s="121">
        <v>96.7</v>
      </c>
      <c r="K41" s="121">
        <v>124</v>
      </c>
      <c r="L41" s="121">
        <v>136.4</v>
      </c>
    </row>
    <row r="42" spans="1:12" s="153" customFormat="1" ht="18.75" customHeight="1" hidden="1">
      <c r="A42" s="116" t="s">
        <v>79</v>
      </c>
      <c r="B42" s="124">
        <v>805</v>
      </c>
      <c r="C42" s="123" t="s">
        <v>85</v>
      </c>
      <c r="D42" s="123" t="s">
        <v>63</v>
      </c>
      <c r="E42" s="119" t="s">
        <v>21</v>
      </c>
      <c r="F42" s="119" t="s">
        <v>30</v>
      </c>
      <c r="G42" s="119" t="s">
        <v>60</v>
      </c>
      <c r="H42" s="119" t="s">
        <v>116</v>
      </c>
      <c r="I42" s="124">
        <v>852</v>
      </c>
      <c r="J42" s="121">
        <v>2.8</v>
      </c>
      <c r="K42" s="121">
        <v>3.6</v>
      </c>
      <c r="L42" s="121">
        <v>4</v>
      </c>
    </row>
    <row r="43" spans="1:12" s="153" customFormat="1" ht="15" customHeight="1" hidden="1">
      <c r="A43" s="116" t="s">
        <v>80</v>
      </c>
      <c r="B43" s="124">
        <v>805</v>
      </c>
      <c r="C43" s="123" t="s">
        <v>85</v>
      </c>
      <c r="D43" s="123" t="s">
        <v>63</v>
      </c>
      <c r="E43" s="119" t="s">
        <v>21</v>
      </c>
      <c r="F43" s="119" t="s">
        <v>30</v>
      </c>
      <c r="G43" s="119" t="s">
        <v>60</v>
      </c>
      <c r="H43" s="119" t="s">
        <v>116</v>
      </c>
      <c r="I43" s="124">
        <v>853</v>
      </c>
      <c r="J43" s="121">
        <f>6+10</f>
        <v>16</v>
      </c>
      <c r="K43" s="121">
        <v>8</v>
      </c>
      <c r="L43" s="121">
        <v>8.8</v>
      </c>
    </row>
    <row r="44" spans="1:12" s="288" customFormat="1" ht="56.25" customHeight="1">
      <c r="A44" s="185" t="s">
        <v>236</v>
      </c>
      <c r="B44" s="213">
        <v>805</v>
      </c>
      <c r="C44" s="212" t="s">
        <v>85</v>
      </c>
      <c r="D44" s="212" t="s">
        <v>63</v>
      </c>
      <c r="E44" s="178">
        <v>91</v>
      </c>
      <c r="F44" s="182">
        <v>0</v>
      </c>
      <c r="G44" s="179" t="s">
        <v>60</v>
      </c>
      <c r="H44" s="179" t="s">
        <v>237</v>
      </c>
      <c r="I44" s="213"/>
      <c r="J44" s="31">
        <f>J45</f>
        <v>169.3</v>
      </c>
      <c r="K44" s="31">
        <f>K45</f>
        <v>126.10000000000001</v>
      </c>
      <c r="L44" s="31">
        <f>L45</f>
        <v>126.10000000000001</v>
      </c>
    </row>
    <row r="45" spans="1:12" s="288" customFormat="1" ht="44.25" customHeight="1">
      <c r="A45" s="185" t="s">
        <v>238</v>
      </c>
      <c r="B45" s="213">
        <v>805</v>
      </c>
      <c r="C45" s="212" t="s">
        <v>85</v>
      </c>
      <c r="D45" s="212" t="s">
        <v>63</v>
      </c>
      <c r="E45" s="178">
        <v>91</v>
      </c>
      <c r="F45" s="182">
        <v>0</v>
      </c>
      <c r="G45" s="179" t="s">
        <v>60</v>
      </c>
      <c r="H45" s="179" t="s">
        <v>237</v>
      </c>
      <c r="I45" s="213">
        <v>120</v>
      </c>
      <c r="J45" s="31">
        <f>J46+J47</f>
        <v>169.3</v>
      </c>
      <c r="K45" s="31">
        <f>K46+K47</f>
        <v>126.10000000000001</v>
      </c>
      <c r="L45" s="31">
        <f>L46+L47</f>
        <v>126.10000000000001</v>
      </c>
    </row>
    <row r="46" spans="1:12" s="153" customFormat="1" ht="19.5" customHeight="1" hidden="1">
      <c r="A46" s="295" t="s">
        <v>203</v>
      </c>
      <c r="B46" s="274">
        <v>805</v>
      </c>
      <c r="C46" s="273" t="s">
        <v>85</v>
      </c>
      <c r="D46" s="273" t="s">
        <v>63</v>
      </c>
      <c r="E46" s="118">
        <v>91</v>
      </c>
      <c r="F46" s="309">
        <v>0</v>
      </c>
      <c r="G46" s="119" t="s">
        <v>60</v>
      </c>
      <c r="H46" s="119" t="s">
        <v>237</v>
      </c>
      <c r="I46" s="274">
        <v>121</v>
      </c>
      <c r="J46" s="121">
        <v>130.1</v>
      </c>
      <c r="K46" s="121">
        <f>71.9+25</f>
        <v>96.9</v>
      </c>
      <c r="L46" s="121">
        <f>71.9+25</f>
        <v>96.9</v>
      </c>
    </row>
    <row r="47" spans="1:12" s="153" customFormat="1" ht="56.25" customHeight="1" hidden="1">
      <c r="A47" s="295" t="s">
        <v>239</v>
      </c>
      <c r="B47" s="274">
        <v>805</v>
      </c>
      <c r="C47" s="273" t="s">
        <v>85</v>
      </c>
      <c r="D47" s="273" t="s">
        <v>63</v>
      </c>
      <c r="E47" s="118">
        <v>91</v>
      </c>
      <c r="F47" s="309">
        <v>0</v>
      </c>
      <c r="G47" s="119" t="s">
        <v>60</v>
      </c>
      <c r="H47" s="119" t="s">
        <v>237</v>
      </c>
      <c r="I47" s="274">
        <v>129</v>
      </c>
      <c r="J47" s="121">
        <v>39.2</v>
      </c>
      <c r="K47" s="121">
        <f>21.7+7.5</f>
        <v>29.2</v>
      </c>
      <c r="L47" s="121">
        <f>21.7+7.5</f>
        <v>29.2</v>
      </c>
    </row>
    <row r="48" spans="1:12" s="155" customFormat="1" ht="80.25" customHeight="1">
      <c r="A48" s="180" t="s">
        <v>81</v>
      </c>
      <c r="B48" s="32">
        <v>805</v>
      </c>
      <c r="C48" s="181" t="s">
        <v>85</v>
      </c>
      <c r="D48" s="181" t="s">
        <v>63</v>
      </c>
      <c r="E48" s="198">
        <v>91</v>
      </c>
      <c r="F48" s="199">
        <v>0</v>
      </c>
      <c r="G48" s="199" t="s">
        <v>60</v>
      </c>
      <c r="H48" s="199" t="s">
        <v>126</v>
      </c>
      <c r="I48" s="32"/>
      <c r="J48" s="31">
        <f>J50+J54+J52</f>
        <v>142.4</v>
      </c>
      <c r="K48" s="31">
        <f>K50+K54+K52</f>
        <v>0</v>
      </c>
      <c r="L48" s="31">
        <f>L50+L54+L52</f>
        <v>0</v>
      </c>
    </row>
    <row r="49" spans="1:12" s="155" customFormat="1" ht="37.5" customHeight="1">
      <c r="A49" s="180" t="s">
        <v>127</v>
      </c>
      <c r="B49" s="29">
        <v>805</v>
      </c>
      <c r="C49" s="178">
        <v>1</v>
      </c>
      <c r="D49" s="178">
        <v>4</v>
      </c>
      <c r="E49" s="178">
        <v>91</v>
      </c>
      <c r="F49" s="179" t="s">
        <v>30</v>
      </c>
      <c r="G49" s="179" t="s">
        <v>60</v>
      </c>
      <c r="H49" s="179" t="s">
        <v>128</v>
      </c>
      <c r="I49" s="184"/>
      <c r="J49" s="31">
        <f>J50</f>
        <v>49.5</v>
      </c>
      <c r="K49" s="31">
        <f>K50</f>
        <v>0</v>
      </c>
      <c r="L49" s="31">
        <f>L50</f>
        <v>0</v>
      </c>
    </row>
    <row r="50" spans="1:12" s="227" customFormat="1" ht="15.75">
      <c r="A50" s="180" t="s">
        <v>23</v>
      </c>
      <c r="B50" s="29">
        <v>805</v>
      </c>
      <c r="C50" s="178">
        <v>1</v>
      </c>
      <c r="D50" s="178">
        <v>4</v>
      </c>
      <c r="E50" s="178">
        <v>91</v>
      </c>
      <c r="F50" s="179" t="s">
        <v>30</v>
      </c>
      <c r="G50" s="179" t="s">
        <v>60</v>
      </c>
      <c r="H50" s="179" t="s">
        <v>128</v>
      </c>
      <c r="I50" s="184">
        <v>540</v>
      </c>
      <c r="J50" s="31">
        <v>49.5</v>
      </c>
      <c r="K50" s="31">
        <v>0</v>
      </c>
      <c r="L50" s="31">
        <v>0</v>
      </c>
    </row>
    <row r="51" spans="1:12" s="155" customFormat="1" ht="106.5" customHeight="1">
      <c r="A51" s="185" t="s">
        <v>190</v>
      </c>
      <c r="B51" s="29">
        <v>805</v>
      </c>
      <c r="C51" s="178">
        <v>1</v>
      </c>
      <c r="D51" s="178">
        <v>4</v>
      </c>
      <c r="E51" s="179" t="s">
        <v>21</v>
      </c>
      <c r="F51" s="179" t="s">
        <v>30</v>
      </c>
      <c r="G51" s="179" t="s">
        <v>60</v>
      </c>
      <c r="H51" s="179" t="s">
        <v>131</v>
      </c>
      <c r="I51" s="184"/>
      <c r="J51" s="31">
        <f>J52</f>
        <v>28.8</v>
      </c>
      <c r="K51" s="31">
        <f>K52</f>
        <v>0</v>
      </c>
      <c r="L51" s="31">
        <f>L52</f>
        <v>0</v>
      </c>
    </row>
    <row r="52" spans="1:12" s="227" customFormat="1" ht="15.75">
      <c r="A52" s="180" t="s">
        <v>23</v>
      </c>
      <c r="B52" s="29">
        <v>805</v>
      </c>
      <c r="C52" s="178">
        <v>1</v>
      </c>
      <c r="D52" s="178">
        <v>4</v>
      </c>
      <c r="E52" s="179" t="s">
        <v>21</v>
      </c>
      <c r="F52" s="179" t="s">
        <v>30</v>
      </c>
      <c r="G52" s="179" t="s">
        <v>60</v>
      </c>
      <c r="H52" s="179" t="s">
        <v>131</v>
      </c>
      <c r="I52" s="184">
        <v>540</v>
      </c>
      <c r="J52" s="31">
        <v>28.8</v>
      </c>
      <c r="K52" s="31">
        <v>0</v>
      </c>
      <c r="L52" s="31">
        <v>0</v>
      </c>
    </row>
    <row r="53" spans="1:12" s="155" customFormat="1" ht="63" customHeight="1">
      <c r="A53" s="180" t="s">
        <v>129</v>
      </c>
      <c r="B53" s="29">
        <v>805</v>
      </c>
      <c r="C53" s="178">
        <v>1</v>
      </c>
      <c r="D53" s="178">
        <v>4</v>
      </c>
      <c r="E53" s="179" t="s">
        <v>21</v>
      </c>
      <c r="F53" s="179" t="s">
        <v>30</v>
      </c>
      <c r="G53" s="179" t="s">
        <v>60</v>
      </c>
      <c r="H53" s="179" t="s">
        <v>130</v>
      </c>
      <c r="I53" s="184"/>
      <c r="J53" s="31">
        <f>J54</f>
        <v>64.1</v>
      </c>
      <c r="K53" s="31">
        <f>K54</f>
        <v>0</v>
      </c>
      <c r="L53" s="31">
        <f>L54</f>
        <v>0</v>
      </c>
    </row>
    <row r="54" spans="1:12" s="227" customFormat="1" ht="15.75">
      <c r="A54" s="180" t="s">
        <v>23</v>
      </c>
      <c r="B54" s="29">
        <v>805</v>
      </c>
      <c r="C54" s="178">
        <v>1</v>
      </c>
      <c r="D54" s="178">
        <v>4</v>
      </c>
      <c r="E54" s="179" t="s">
        <v>21</v>
      </c>
      <c r="F54" s="179" t="s">
        <v>30</v>
      </c>
      <c r="G54" s="179" t="s">
        <v>60</v>
      </c>
      <c r="H54" s="179" t="s">
        <v>130</v>
      </c>
      <c r="I54" s="184">
        <v>540</v>
      </c>
      <c r="J54" s="31">
        <v>64.1</v>
      </c>
      <c r="K54" s="31">
        <v>0</v>
      </c>
      <c r="L54" s="31">
        <v>0</v>
      </c>
    </row>
    <row r="55" spans="1:12" s="156" customFormat="1" ht="33" customHeight="1">
      <c r="A55" s="180" t="s">
        <v>82</v>
      </c>
      <c r="B55" s="32">
        <v>805</v>
      </c>
      <c r="C55" s="181" t="s">
        <v>85</v>
      </c>
      <c r="D55" s="181" t="s">
        <v>86</v>
      </c>
      <c r="E55" s="179"/>
      <c r="F55" s="179"/>
      <c r="G55" s="179"/>
      <c r="H55" s="179"/>
      <c r="I55" s="32"/>
      <c r="J55" s="31">
        <f>J56</f>
        <v>16.8</v>
      </c>
      <c r="K55" s="31">
        <f aca="true" t="shared" si="1" ref="K55:L57">K56</f>
        <v>0</v>
      </c>
      <c r="L55" s="31">
        <f t="shared" si="1"/>
        <v>0</v>
      </c>
    </row>
    <row r="56" spans="1:12" s="155" customFormat="1" ht="81" customHeight="1">
      <c r="A56" s="180" t="s">
        <v>81</v>
      </c>
      <c r="B56" s="32">
        <v>805</v>
      </c>
      <c r="C56" s="181" t="s">
        <v>85</v>
      </c>
      <c r="D56" s="181" t="s">
        <v>86</v>
      </c>
      <c r="E56" s="179" t="s">
        <v>21</v>
      </c>
      <c r="F56" s="179" t="s">
        <v>30</v>
      </c>
      <c r="G56" s="179" t="s">
        <v>60</v>
      </c>
      <c r="H56" s="179" t="s">
        <v>133</v>
      </c>
      <c r="I56" s="32"/>
      <c r="J56" s="31">
        <f>J57</f>
        <v>16.8</v>
      </c>
      <c r="K56" s="31">
        <f t="shared" si="1"/>
        <v>0</v>
      </c>
      <c r="L56" s="31">
        <f t="shared" si="1"/>
        <v>0</v>
      </c>
    </row>
    <row r="57" spans="1:12" s="155" customFormat="1" ht="30.75" customHeight="1">
      <c r="A57" s="180" t="s">
        <v>132</v>
      </c>
      <c r="B57" s="29">
        <v>805</v>
      </c>
      <c r="C57" s="178">
        <v>1</v>
      </c>
      <c r="D57" s="178">
        <v>6</v>
      </c>
      <c r="E57" s="179" t="s">
        <v>21</v>
      </c>
      <c r="F57" s="179" t="s">
        <v>30</v>
      </c>
      <c r="G57" s="179" t="s">
        <v>60</v>
      </c>
      <c r="H57" s="179" t="s">
        <v>133</v>
      </c>
      <c r="I57" s="184"/>
      <c r="J57" s="31">
        <f>J58</f>
        <v>16.8</v>
      </c>
      <c r="K57" s="31">
        <f t="shared" si="1"/>
        <v>0</v>
      </c>
      <c r="L57" s="31">
        <f t="shared" si="1"/>
        <v>0</v>
      </c>
    </row>
    <row r="58" spans="1:12" s="232" customFormat="1" ht="18.75" customHeight="1">
      <c r="A58" s="180" t="s">
        <v>23</v>
      </c>
      <c r="B58" s="29">
        <v>805</v>
      </c>
      <c r="C58" s="178">
        <v>1</v>
      </c>
      <c r="D58" s="178">
        <v>6</v>
      </c>
      <c r="E58" s="179" t="s">
        <v>21</v>
      </c>
      <c r="F58" s="179" t="s">
        <v>30</v>
      </c>
      <c r="G58" s="179" t="s">
        <v>60</v>
      </c>
      <c r="H58" s="179" t="s">
        <v>133</v>
      </c>
      <c r="I58" s="184">
        <v>540</v>
      </c>
      <c r="J58" s="31">
        <v>16.8</v>
      </c>
      <c r="K58" s="31">
        <v>0</v>
      </c>
      <c r="L58" s="31">
        <v>0</v>
      </c>
    </row>
    <row r="59" spans="1:12" s="125" customFormat="1" ht="15.75">
      <c r="A59" s="180" t="s">
        <v>4</v>
      </c>
      <c r="B59" s="32">
        <v>805</v>
      </c>
      <c r="C59" s="181" t="s">
        <v>85</v>
      </c>
      <c r="D59" s="181" t="s">
        <v>87</v>
      </c>
      <c r="E59" s="179"/>
      <c r="F59" s="179"/>
      <c r="G59" s="179"/>
      <c r="H59" s="179"/>
      <c r="I59" s="32"/>
      <c r="J59" s="31">
        <f aca="true" t="shared" si="2" ref="J59:L60">J60</f>
        <v>0</v>
      </c>
      <c r="K59" s="31">
        <f t="shared" si="2"/>
        <v>2</v>
      </c>
      <c r="L59" s="31">
        <f t="shared" si="2"/>
        <v>2</v>
      </c>
    </row>
    <row r="60" spans="1:12" s="125" customFormat="1" ht="15.75">
      <c r="A60" s="180" t="s">
        <v>25</v>
      </c>
      <c r="B60" s="200">
        <v>805</v>
      </c>
      <c r="C60" s="201">
        <v>1</v>
      </c>
      <c r="D60" s="201">
        <v>11</v>
      </c>
      <c r="E60" s="179" t="s">
        <v>134</v>
      </c>
      <c r="F60" s="179" t="s">
        <v>168</v>
      </c>
      <c r="G60" s="179" t="s">
        <v>60</v>
      </c>
      <c r="H60" s="179" t="s">
        <v>59</v>
      </c>
      <c r="I60" s="184"/>
      <c r="J60" s="31">
        <f t="shared" si="2"/>
        <v>0</v>
      </c>
      <c r="K60" s="31">
        <f t="shared" si="2"/>
        <v>2</v>
      </c>
      <c r="L60" s="31">
        <f t="shared" si="2"/>
        <v>2</v>
      </c>
    </row>
    <row r="61" spans="1:12" s="232" customFormat="1" ht="15.75">
      <c r="A61" s="180" t="s">
        <v>22</v>
      </c>
      <c r="B61" s="200">
        <v>805</v>
      </c>
      <c r="C61" s="201">
        <v>1</v>
      </c>
      <c r="D61" s="201">
        <v>11</v>
      </c>
      <c r="E61" s="179" t="s">
        <v>134</v>
      </c>
      <c r="F61" s="179" t="s">
        <v>168</v>
      </c>
      <c r="G61" s="179" t="s">
        <v>60</v>
      </c>
      <c r="H61" s="179" t="s">
        <v>59</v>
      </c>
      <c r="I61" s="184">
        <v>870</v>
      </c>
      <c r="J61" s="31">
        <v>0</v>
      </c>
      <c r="K61" s="31">
        <v>2</v>
      </c>
      <c r="L61" s="31">
        <v>2</v>
      </c>
    </row>
    <row r="62" spans="1:12" s="125" customFormat="1" ht="17.25" customHeight="1">
      <c r="A62" s="180" t="s">
        <v>5</v>
      </c>
      <c r="B62" s="32">
        <v>805</v>
      </c>
      <c r="C62" s="181" t="s">
        <v>85</v>
      </c>
      <c r="D62" s="181" t="s">
        <v>88</v>
      </c>
      <c r="E62" s="179"/>
      <c r="F62" s="179"/>
      <c r="G62" s="179"/>
      <c r="H62" s="179"/>
      <c r="I62" s="32"/>
      <c r="J62" s="31">
        <f>J63+J68+J71+J73+J75</f>
        <v>442.4</v>
      </c>
      <c r="K62" s="31">
        <f>K63+K68+K71+K73+K75</f>
        <v>72</v>
      </c>
      <c r="L62" s="31">
        <f>L63+L68+L71+L73+L75</f>
        <v>79</v>
      </c>
    </row>
    <row r="63" spans="1:12" s="125" customFormat="1" ht="38.25" customHeight="1">
      <c r="A63" s="180" t="s">
        <v>137</v>
      </c>
      <c r="B63" s="29">
        <v>805</v>
      </c>
      <c r="C63" s="178">
        <v>1</v>
      </c>
      <c r="D63" s="178">
        <v>13</v>
      </c>
      <c r="E63" s="179" t="s">
        <v>21</v>
      </c>
      <c r="F63" s="179" t="s">
        <v>30</v>
      </c>
      <c r="G63" s="179" t="s">
        <v>60</v>
      </c>
      <c r="H63" s="179" t="s">
        <v>116</v>
      </c>
      <c r="I63" s="184"/>
      <c r="J63" s="31">
        <f>J64+J66</f>
        <v>174.6</v>
      </c>
      <c r="K63" s="31">
        <f aca="true" t="shared" si="3" ref="J63:L64">K64</f>
        <v>70</v>
      </c>
      <c r="L63" s="31">
        <f t="shared" si="3"/>
        <v>77</v>
      </c>
    </row>
    <row r="64" spans="1:12" s="125" customFormat="1" ht="39.75" customHeight="1">
      <c r="A64" s="180" t="s">
        <v>124</v>
      </c>
      <c r="B64" s="29">
        <v>805</v>
      </c>
      <c r="C64" s="178">
        <v>1</v>
      </c>
      <c r="D64" s="178">
        <v>13</v>
      </c>
      <c r="E64" s="179" t="s">
        <v>21</v>
      </c>
      <c r="F64" s="179" t="s">
        <v>30</v>
      </c>
      <c r="G64" s="179" t="s">
        <v>60</v>
      </c>
      <c r="H64" s="179" t="s">
        <v>116</v>
      </c>
      <c r="I64" s="184">
        <v>240</v>
      </c>
      <c r="J64" s="31">
        <f t="shared" si="3"/>
        <v>124.6</v>
      </c>
      <c r="K64" s="31">
        <f t="shared" si="3"/>
        <v>70</v>
      </c>
      <c r="L64" s="31">
        <f t="shared" si="3"/>
        <v>77</v>
      </c>
    </row>
    <row r="65" spans="1:12" s="125" customFormat="1" ht="42.75" customHeight="1" hidden="1">
      <c r="A65" s="116" t="s">
        <v>93</v>
      </c>
      <c r="B65" s="310">
        <v>805</v>
      </c>
      <c r="C65" s="118">
        <v>1</v>
      </c>
      <c r="D65" s="118">
        <v>13</v>
      </c>
      <c r="E65" s="119" t="s">
        <v>21</v>
      </c>
      <c r="F65" s="119" t="s">
        <v>30</v>
      </c>
      <c r="G65" s="119" t="s">
        <v>60</v>
      </c>
      <c r="H65" s="119" t="s">
        <v>116</v>
      </c>
      <c r="I65" s="120">
        <v>244</v>
      </c>
      <c r="J65" s="121">
        <v>124.6</v>
      </c>
      <c r="K65" s="121">
        <v>70</v>
      </c>
      <c r="L65" s="121">
        <v>77</v>
      </c>
    </row>
    <row r="66" spans="1:12" s="86" customFormat="1" ht="27" customHeight="1">
      <c r="A66" s="180" t="s">
        <v>125</v>
      </c>
      <c r="B66" s="29">
        <v>805</v>
      </c>
      <c r="C66" s="178">
        <v>1</v>
      </c>
      <c r="D66" s="178">
        <v>13</v>
      </c>
      <c r="E66" s="179" t="s">
        <v>21</v>
      </c>
      <c r="F66" s="179" t="s">
        <v>30</v>
      </c>
      <c r="G66" s="179" t="s">
        <v>60</v>
      </c>
      <c r="H66" s="179" t="s">
        <v>116</v>
      </c>
      <c r="I66" s="184">
        <v>850</v>
      </c>
      <c r="J66" s="31">
        <f>J67</f>
        <v>50</v>
      </c>
      <c r="K66" s="31">
        <f>K67</f>
        <v>0</v>
      </c>
      <c r="L66" s="31">
        <f>L67</f>
        <v>0</v>
      </c>
    </row>
    <row r="67" spans="1:12" s="125" customFormat="1" ht="42.75" customHeight="1" hidden="1">
      <c r="A67" s="116"/>
      <c r="B67" s="310"/>
      <c r="C67" s="118"/>
      <c r="D67" s="118"/>
      <c r="E67" s="119"/>
      <c r="F67" s="119"/>
      <c r="G67" s="119"/>
      <c r="H67" s="119"/>
      <c r="I67" s="120">
        <v>853</v>
      </c>
      <c r="J67" s="121">
        <v>50</v>
      </c>
      <c r="K67" s="121">
        <v>0</v>
      </c>
      <c r="L67" s="121">
        <v>0</v>
      </c>
    </row>
    <row r="68" spans="1:12" s="125" customFormat="1" ht="24.75" customHeight="1">
      <c r="A68" s="185" t="s">
        <v>205</v>
      </c>
      <c r="B68" s="186">
        <v>805</v>
      </c>
      <c r="C68" s="178">
        <v>1</v>
      </c>
      <c r="D68" s="178">
        <v>13</v>
      </c>
      <c r="E68" s="179" t="s">
        <v>21</v>
      </c>
      <c r="F68" s="179" t="s">
        <v>30</v>
      </c>
      <c r="G68" s="179" t="s">
        <v>60</v>
      </c>
      <c r="H68" s="179" t="s">
        <v>198</v>
      </c>
      <c r="I68" s="184"/>
      <c r="J68" s="31">
        <f>J70</f>
        <v>2</v>
      </c>
      <c r="K68" s="31">
        <f>K70</f>
        <v>2</v>
      </c>
      <c r="L68" s="31">
        <f>L70</f>
        <v>2</v>
      </c>
    </row>
    <row r="69" spans="1:12" s="125" customFormat="1" ht="39.75" customHeight="1">
      <c r="A69" s="185" t="s">
        <v>124</v>
      </c>
      <c r="B69" s="186">
        <v>805</v>
      </c>
      <c r="C69" s="178">
        <v>1</v>
      </c>
      <c r="D69" s="178">
        <v>13</v>
      </c>
      <c r="E69" s="179" t="s">
        <v>21</v>
      </c>
      <c r="F69" s="179" t="s">
        <v>30</v>
      </c>
      <c r="G69" s="179" t="s">
        <v>60</v>
      </c>
      <c r="H69" s="179" t="s">
        <v>198</v>
      </c>
      <c r="I69" s="184">
        <v>240</v>
      </c>
      <c r="J69" s="31">
        <f>J70</f>
        <v>2</v>
      </c>
      <c r="K69" s="31">
        <f>K70</f>
        <v>2</v>
      </c>
      <c r="L69" s="31">
        <f>L70</f>
        <v>2</v>
      </c>
    </row>
    <row r="70" spans="1:12" s="125" customFormat="1" ht="39.75" customHeight="1" hidden="1">
      <c r="A70" s="295" t="s">
        <v>93</v>
      </c>
      <c r="B70" s="117">
        <v>805</v>
      </c>
      <c r="C70" s="118">
        <v>1</v>
      </c>
      <c r="D70" s="118">
        <v>13</v>
      </c>
      <c r="E70" s="119" t="s">
        <v>21</v>
      </c>
      <c r="F70" s="119" t="s">
        <v>30</v>
      </c>
      <c r="G70" s="119" t="s">
        <v>60</v>
      </c>
      <c r="H70" s="119" t="s">
        <v>198</v>
      </c>
      <c r="I70" s="120">
        <v>244</v>
      </c>
      <c r="J70" s="121">
        <v>2</v>
      </c>
      <c r="K70" s="121">
        <v>2</v>
      </c>
      <c r="L70" s="121">
        <v>2</v>
      </c>
    </row>
    <row r="71" spans="1:12" s="125" customFormat="1" ht="67.5" customHeight="1">
      <c r="A71" s="180" t="s">
        <v>135</v>
      </c>
      <c r="B71" s="29">
        <v>805</v>
      </c>
      <c r="C71" s="178">
        <v>1</v>
      </c>
      <c r="D71" s="178">
        <v>13</v>
      </c>
      <c r="E71" s="179" t="s">
        <v>21</v>
      </c>
      <c r="F71" s="179" t="s">
        <v>30</v>
      </c>
      <c r="G71" s="179" t="s">
        <v>60</v>
      </c>
      <c r="H71" s="179" t="s">
        <v>136</v>
      </c>
      <c r="I71" s="184"/>
      <c r="J71" s="31">
        <f>J72</f>
        <v>25.8</v>
      </c>
      <c r="K71" s="31">
        <f>K72</f>
        <v>0</v>
      </c>
      <c r="L71" s="31">
        <f>L72</f>
        <v>0</v>
      </c>
    </row>
    <row r="72" spans="1:12" s="125" customFormat="1" ht="25.5" customHeight="1">
      <c r="A72" s="180" t="s">
        <v>23</v>
      </c>
      <c r="B72" s="29">
        <v>805</v>
      </c>
      <c r="C72" s="178">
        <v>1</v>
      </c>
      <c r="D72" s="178">
        <v>13</v>
      </c>
      <c r="E72" s="179" t="s">
        <v>21</v>
      </c>
      <c r="F72" s="179" t="s">
        <v>30</v>
      </c>
      <c r="G72" s="179" t="s">
        <v>60</v>
      </c>
      <c r="H72" s="179" t="s">
        <v>136</v>
      </c>
      <c r="I72" s="184">
        <v>540</v>
      </c>
      <c r="J72" s="31">
        <v>25.8</v>
      </c>
      <c r="K72" s="31">
        <v>0</v>
      </c>
      <c r="L72" s="31">
        <v>0</v>
      </c>
    </row>
    <row r="73" spans="1:12" s="125" customFormat="1" ht="54" customHeight="1">
      <c r="A73" s="185" t="s">
        <v>191</v>
      </c>
      <c r="B73" s="186">
        <v>805</v>
      </c>
      <c r="C73" s="178">
        <v>1</v>
      </c>
      <c r="D73" s="178">
        <v>13</v>
      </c>
      <c r="E73" s="179" t="s">
        <v>21</v>
      </c>
      <c r="F73" s="179" t="s">
        <v>30</v>
      </c>
      <c r="G73" s="179" t="s">
        <v>60</v>
      </c>
      <c r="H73" s="179" t="s">
        <v>192</v>
      </c>
      <c r="I73" s="184"/>
      <c r="J73" s="31">
        <f>J74</f>
        <v>239.6</v>
      </c>
      <c r="K73" s="31">
        <f>K74</f>
        <v>0</v>
      </c>
      <c r="L73" s="31">
        <f>L74</f>
        <v>0</v>
      </c>
    </row>
    <row r="74" spans="1:12" s="125" customFormat="1" ht="24" customHeight="1">
      <c r="A74" s="185" t="s">
        <v>23</v>
      </c>
      <c r="B74" s="186">
        <v>805</v>
      </c>
      <c r="C74" s="178">
        <v>1</v>
      </c>
      <c r="D74" s="178">
        <v>13</v>
      </c>
      <c r="E74" s="179" t="s">
        <v>21</v>
      </c>
      <c r="F74" s="179" t="s">
        <v>30</v>
      </c>
      <c r="G74" s="179" t="s">
        <v>60</v>
      </c>
      <c r="H74" s="179" t="s">
        <v>192</v>
      </c>
      <c r="I74" s="184">
        <v>540</v>
      </c>
      <c r="J74" s="31">
        <v>239.6</v>
      </c>
      <c r="K74" s="31">
        <v>0</v>
      </c>
      <c r="L74" s="31">
        <v>0</v>
      </c>
    </row>
    <row r="75" spans="1:12" s="125" customFormat="1" ht="54" customHeight="1">
      <c r="A75" s="185" t="s">
        <v>174</v>
      </c>
      <c r="B75" s="186">
        <v>805</v>
      </c>
      <c r="C75" s="178">
        <v>1</v>
      </c>
      <c r="D75" s="178">
        <v>13</v>
      </c>
      <c r="E75" s="179" t="s">
        <v>21</v>
      </c>
      <c r="F75" s="179" t="s">
        <v>30</v>
      </c>
      <c r="G75" s="179" t="s">
        <v>60</v>
      </c>
      <c r="H75" s="179" t="s">
        <v>176</v>
      </c>
      <c r="I75" s="184"/>
      <c r="J75" s="31">
        <f>J76</f>
        <v>0.4</v>
      </c>
      <c r="K75" s="31">
        <f>K76</f>
        <v>0</v>
      </c>
      <c r="L75" s="31">
        <f>L76</f>
        <v>0</v>
      </c>
    </row>
    <row r="76" spans="1:12" s="125" customFormat="1" ht="30.75" customHeight="1">
      <c r="A76" s="185" t="s">
        <v>23</v>
      </c>
      <c r="B76" s="186">
        <v>805</v>
      </c>
      <c r="C76" s="178">
        <v>1</v>
      </c>
      <c r="D76" s="178">
        <v>13</v>
      </c>
      <c r="E76" s="179" t="s">
        <v>21</v>
      </c>
      <c r="F76" s="179" t="s">
        <v>30</v>
      </c>
      <c r="G76" s="179" t="s">
        <v>60</v>
      </c>
      <c r="H76" s="179" t="s">
        <v>176</v>
      </c>
      <c r="I76" s="184">
        <v>540</v>
      </c>
      <c r="J76" s="31">
        <v>0.4</v>
      </c>
      <c r="K76" s="31">
        <v>0</v>
      </c>
      <c r="L76" s="31">
        <v>0</v>
      </c>
    </row>
    <row r="77" spans="1:12" s="155" customFormat="1" ht="16.5" customHeight="1">
      <c r="A77" s="173" t="s">
        <v>13</v>
      </c>
      <c r="B77" s="174">
        <v>805</v>
      </c>
      <c r="C77" s="177" t="s">
        <v>64</v>
      </c>
      <c r="D77" s="177" t="s">
        <v>60</v>
      </c>
      <c r="E77" s="179"/>
      <c r="F77" s="179"/>
      <c r="G77" s="179"/>
      <c r="H77" s="179"/>
      <c r="I77" s="32"/>
      <c r="J77" s="176">
        <f aca="true" t="shared" si="4" ref="J77:L78">J78</f>
        <v>104.5</v>
      </c>
      <c r="K77" s="176">
        <f t="shared" si="4"/>
        <v>105.5</v>
      </c>
      <c r="L77" s="176">
        <f t="shared" si="4"/>
        <v>109.7</v>
      </c>
    </row>
    <row r="78" spans="1:12" s="156" customFormat="1" ht="34.5" customHeight="1">
      <c r="A78" s="180" t="s">
        <v>138</v>
      </c>
      <c r="B78" s="29">
        <v>805</v>
      </c>
      <c r="C78" s="178">
        <v>2</v>
      </c>
      <c r="D78" s="178">
        <v>3</v>
      </c>
      <c r="E78" s="179" t="s">
        <v>21</v>
      </c>
      <c r="F78" s="179" t="s">
        <v>30</v>
      </c>
      <c r="G78" s="179" t="s">
        <v>60</v>
      </c>
      <c r="H78" s="179" t="s">
        <v>62</v>
      </c>
      <c r="I78" s="184"/>
      <c r="J78" s="31">
        <f>J79</f>
        <v>104.5</v>
      </c>
      <c r="K78" s="31">
        <f t="shared" si="4"/>
        <v>105.5</v>
      </c>
      <c r="L78" s="31">
        <f t="shared" si="4"/>
        <v>109.7</v>
      </c>
    </row>
    <row r="79" spans="1:13" s="125" customFormat="1" ht="24" customHeight="1">
      <c r="A79" s="180" t="s">
        <v>122</v>
      </c>
      <c r="B79" s="29">
        <v>805</v>
      </c>
      <c r="C79" s="178">
        <v>2</v>
      </c>
      <c r="D79" s="178">
        <v>3</v>
      </c>
      <c r="E79" s="179" t="s">
        <v>21</v>
      </c>
      <c r="F79" s="179" t="s">
        <v>30</v>
      </c>
      <c r="G79" s="179" t="s">
        <v>60</v>
      </c>
      <c r="H79" s="179" t="s">
        <v>62</v>
      </c>
      <c r="I79" s="184">
        <v>120</v>
      </c>
      <c r="J79" s="31">
        <f>J80+J81</f>
        <v>104.5</v>
      </c>
      <c r="K79" s="31">
        <f>K80+K81</f>
        <v>105.5</v>
      </c>
      <c r="L79" s="31">
        <f>L80+L81</f>
        <v>109.7</v>
      </c>
      <c r="M79" s="157"/>
    </row>
    <row r="80" spans="1:12" s="311" customFormat="1" ht="45" customHeight="1" hidden="1">
      <c r="A80" s="158" t="s">
        <v>206</v>
      </c>
      <c r="B80" s="310">
        <v>805</v>
      </c>
      <c r="C80" s="118">
        <v>2</v>
      </c>
      <c r="D80" s="118">
        <v>3</v>
      </c>
      <c r="E80" s="119" t="s">
        <v>21</v>
      </c>
      <c r="F80" s="119" t="s">
        <v>30</v>
      </c>
      <c r="G80" s="119" t="s">
        <v>60</v>
      </c>
      <c r="H80" s="119" t="s">
        <v>62</v>
      </c>
      <c r="I80" s="120">
        <v>121</v>
      </c>
      <c r="J80" s="121">
        <v>80.3</v>
      </c>
      <c r="K80" s="121">
        <v>81</v>
      </c>
      <c r="L80" s="121">
        <v>84.2</v>
      </c>
    </row>
    <row r="81" spans="1:12" s="311" customFormat="1" ht="73.5" customHeight="1" hidden="1">
      <c r="A81" s="158" t="s">
        <v>207</v>
      </c>
      <c r="B81" s="310">
        <v>805</v>
      </c>
      <c r="C81" s="118">
        <v>2</v>
      </c>
      <c r="D81" s="118">
        <v>3</v>
      </c>
      <c r="E81" s="119" t="s">
        <v>21</v>
      </c>
      <c r="F81" s="119" t="s">
        <v>30</v>
      </c>
      <c r="G81" s="119" t="s">
        <v>60</v>
      </c>
      <c r="H81" s="119" t="s">
        <v>62</v>
      </c>
      <c r="I81" s="120">
        <v>129</v>
      </c>
      <c r="J81" s="121">
        <v>24.2</v>
      </c>
      <c r="K81" s="121">
        <v>24.5</v>
      </c>
      <c r="L81" s="121">
        <v>25.5</v>
      </c>
    </row>
    <row r="82" spans="1:12" s="125" customFormat="1" ht="33.75" customHeight="1">
      <c r="A82" s="173" t="s">
        <v>6</v>
      </c>
      <c r="B82" s="174">
        <v>805</v>
      </c>
      <c r="C82" s="177" t="s">
        <v>89</v>
      </c>
      <c r="D82" s="177" t="s">
        <v>60</v>
      </c>
      <c r="E82" s="179"/>
      <c r="F82" s="179"/>
      <c r="G82" s="179"/>
      <c r="H82" s="179"/>
      <c r="I82" s="32"/>
      <c r="J82" s="176">
        <f>J83</f>
        <v>0</v>
      </c>
      <c r="K82" s="176">
        <f aca="true" t="shared" si="5" ref="K82:L85">K83</f>
        <v>60</v>
      </c>
      <c r="L82" s="176">
        <f t="shared" si="5"/>
        <v>66</v>
      </c>
    </row>
    <row r="83" spans="1:12" s="122" customFormat="1" ht="31.5" customHeight="1">
      <c r="A83" s="214" t="s">
        <v>243</v>
      </c>
      <c r="B83" s="174">
        <v>805</v>
      </c>
      <c r="C83" s="177" t="s">
        <v>89</v>
      </c>
      <c r="D83" s="177" t="s">
        <v>90</v>
      </c>
      <c r="E83" s="187"/>
      <c r="F83" s="187"/>
      <c r="G83" s="187"/>
      <c r="H83" s="187"/>
      <c r="I83" s="189"/>
      <c r="J83" s="176">
        <f>J84</f>
        <v>0</v>
      </c>
      <c r="K83" s="176">
        <f t="shared" si="5"/>
        <v>60</v>
      </c>
      <c r="L83" s="176">
        <f t="shared" si="5"/>
        <v>66</v>
      </c>
    </row>
    <row r="84" spans="1:12" s="122" customFormat="1" ht="32.25" customHeight="1">
      <c r="A84" s="173" t="s">
        <v>208</v>
      </c>
      <c r="B84" s="203">
        <v>805</v>
      </c>
      <c r="C84" s="204">
        <v>3</v>
      </c>
      <c r="D84" s="204">
        <v>10</v>
      </c>
      <c r="E84" s="187" t="s">
        <v>209</v>
      </c>
      <c r="F84" s="187" t="s">
        <v>30</v>
      </c>
      <c r="G84" s="187" t="s">
        <v>60</v>
      </c>
      <c r="H84" s="187" t="s">
        <v>59</v>
      </c>
      <c r="I84" s="205"/>
      <c r="J84" s="176">
        <f>J85</f>
        <v>0</v>
      </c>
      <c r="K84" s="176">
        <f t="shared" si="5"/>
        <v>60</v>
      </c>
      <c r="L84" s="176">
        <f t="shared" si="5"/>
        <v>66</v>
      </c>
    </row>
    <row r="85" spans="1:12" s="159" customFormat="1" ht="39.75" customHeight="1">
      <c r="A85" s="206" t="s">
        <v>244</v>
      </c>
      <c r="B85" s="207">
        <v>805</v>
      </c>
      <c r="C85" s="208">
        <v>3</v>
      </c>
      <c r="D85" s="208">
        <v>10</v>
      </c>
      <c r="E85" s="191" t="s">
        <v>209</v>
      </c>
      <c r="F85" s="191" t="s">
        <v>30</v>
      </c>
      <c r="G85" s="191" t="s">
        <v>85</v>
      </c>
      <c r="H85" s="191" t="s">
        <v>59</v>
      </c>
      <c r="I85" s="209"/>
      <c r="J85" s="192">
        <f>J86</f>
        <v>0</v>
      </c>
      <c r="K85" s="192">
        <f t="shared" si="5"/>
        <v>60</v>
      </c>
      <c r="L85" s="192">
        <f t="shared" si="5"/>
        <v>66</v>
      </c>
    </row>
    <row r="86" spans="1:12" s="159" customFormat="1" ht="28.5" customHeight="1">
      <c r="A86" s="193" t="s">
        <v>245</v>
      </c>
      <c r="B86" s="207">
        <v>805</v>
      </c>
      <c r="C86" s="208">
        <v>3</v>
      </c>
      <c r="D86" s="208">
        <v>10</v>
      </c>
      <c r="E86" s="191" t="s">
        <v>209</v>
      </c>
      <c r="F86" s="191" t="s">
        <v>30</v>
      </c>
      <c r="G86" s="191" t="s">
        <v>85</v>
      </c>
      <c r="H86" s="191" t="s">
        <v>139</v>
      </c>
      <c r="I86" s="209"/>
      <c r="J86" s="192">
        <f aca="true" t="shared" si="6" ref="J86:L87">J87</f>
        <v>0</v>
      </c>
      <c r="K86" s="192">
        <f t="shared" si="6"/>
        <v>60</v>
      </c>
      <c r="L86" s="192">
        <f t="shared" si="6"/>
        <v>66</v>
      </c>
    </row>
    <row r="87" spans="1:12" s="122" customFormat="1" ht="36.75" customHeight="1">
      <c r="A87" s="180" t="s">
        <v>124</v>
      </c>
      <c r="B87" s="29">
        <v>805</v>
      </c>
      <c r="C87" s="178">
        <v>3</v>
      </c>
      <c r="D87" s="178">
        <v>10</v>
      </c>
      <c r="E87" s="179" t="s">
        <v>209</v>
      </c>
      <c r="F87" s="179" t="s">
        <v>30</v>
      </c>
      <c r="G87" s="179" t="s">
        <v>85</v>
      </c>
      <c r="H87" s="179" t="s">
        <v>139</v>
      </c>
      <c r="I87" s="184">
        <v>240</v>
      </c>
      <c r="J87" s="31">
        <f t="shared" si="6"/>
        <v>0</v>
      </c>
      <c r="K87" s="31">
        <f t="shared" si="6"/>
        <v>60</v>
      </c>
      <c r="L87" s="31">
        <f t="shared" si="6"/>
        <v>66</v>
      </c>
    </row>
    <row r="88" spans="1:12" s="122" customFormat="1" ht="32.25" customHeight="1" hidden="1">
      <c r="A88" s="116" t="s">
        <v>93</v>
      </c>
      <c r="B88" s="310">
        <v>805</v>
      </c>
      <c r="C88" s="118">
        <v>3</v>
      </c>
      <c r="D88" s="118">
        <v>10</v>
      </c>
      <c r="E88" s="119" t="s">
        <v>209</v>
      </c>
      <c r="F88" s="119" t="s">
        <v>30</v>
      </c>
      <c r="G88" s="119" t="s">
        <v>85</v>
      </c>
      <c r="H88" s="119" t="s">
        <v>139</v>
      </c>
      <c r="I88" s="120">
        <v>244</v>
      </c>
      <c r="J88" s="121">
        <f>46.8-46.8</f>
        <v>0</v>
      </c>
      <c r="K88" s="121">
        <v>60</v>
      </c>
      <c r="L88" s="121">
        <v>66</v>
      </c>
    </row>
    <row r="89" spans="1:12" s="122" customFormat="1" ht="18.75" customHeight="1" hidden="1">
      <c r="A89" s="294" t="s">
        <v>149</v>
      </c>
      <c r="B89" s="296">
        <v>805</v>
      </c>
      <c r="C89" s="266">
        <v>4</v>
      </c>
      <c r="D89" s="266">
        <v>0</v>
      </c>
      <c r="E89" s="119"/>
      <c r="F89" s="119"/>
      <c r="G89" s="119"/>
      <c r="H89" s="119"/>
      <c r="I89" s="297"/>
      <c r="J89" s="263">
        <f aca="true" t="shared" si="7" ref="J89:J94">J90</f>
        <v>0</v>
      </c>
      <c r="K89" s="263">
        <f aca="true" t="shared" si="8" ref="K89:L94">K90</f>
        <v>0</v>
      </c>
      <c r="L89" s="263">
        <f t="shared" si="8"/>
        <v>0</v>
      </c>
    </row>
    <row r="90" spans="1:12" s="122" customFormat="1" ht="18" customHeight="1" hidden="1">
      <c r="A90" s="298" t="s">
        <v>194</v>
      </c>
      <c r="B90" s="299">
        <v>805</v>
      </c>
      <c r="C90" s="266">
        <v>4</v>
      </c>
      <c r="D90" s="266">
        <v>9</v>
      </c>
      <c r="E90" s="262"/>
      <c r="F90" s="262"/>
      <c r="G90" s="262"/>
      <c r="H90" s="262"/>
      <c r="I90" s="300"/>
      <c r="J90" s="263">
        <f t="shared" si="7"/>
        <v>0</v>
      </c>
      <c r="K90" s="263">
        <f t="shared" si="8"/>
        <v>0</v>
      </c>
      <c r="L90" s="263">
        <f t="shared" si="8"/>
        <v>0</v>
      </c>
    </row>
    <row r="91" spans="1:12" s="122" customFormat="1" ht="38.25" customHeight="1" hidden="1">
      <c r="A91" s="259" t="s">
        <v>208</v>
      </c>
      <c r="B91" s="299">
        <v>805</v>
      </c>
      <c r="C91" s="266">
        <v>4</v>
      </c>
      <c r="D91" s="266">
        <v>9</v>
      </c>
      <c r="E91" s="262" t="s">
        <v>209</v>
      </c>
      <c r="F91" s="262" t="s">
        <v>30</v>
      </c>
      <c r="G91" s="262" t="s">
        <v>60</v>
      </c>
      <c r="H91" s="262" t="s">
        <v>59</v>
      </c>
      <c r="I91" s="300"/>
      <c r="J91" s="263">
        <f t="shared" si="7"/>
        <v>0</v>
      </c>
      <c r="K91" s="263">
        <f t="shared" si="8"/>
        <v>0</v>
      </c>
      <c r="L91" s="263">
        <f t="shared" si="8"/>
        <v>0</v>
      </c>
    </row>
    <row r="92" spans="1:12" s="159" customFormat="1" ht="34.5" customHeight="1" hidden="1">
      <c r="A92" s="301" t="s">
        <v>163</v>
      </c>
      <c r="B92" s="302">
        <v>805</v>
      </c>
      <c r="C92" s="303">
        <v>4</v>
      </c>
      <c r="D92" s="303">
        <v>9</v>
      </c>
      <c r="E92" s="304" t="s">
        <v>209</v>
      </c>
      <c r="F92" s="304" t="s">
        <v>30</v>
      </c>
      <c r="G92" s="304" t="s">
        <v>64</v>
      </c>
      <c r="H92" s="304" t="s">
        <v>59</v>
      </c>
      <c r="I92" s="305"/>
      <c r="J92" s="306">
        <f t="shared" si="7"/>
        <v>0</v>
      </c>
      <c r="K92" s="306">
        <f t="shared" si="8"/>
        <v>0</v>
      </c>
      <c r="L92" s="306">
        <f t="shared" si="8"/>
        <v>0</v>
      </c>
    </row>
    <row r="93" spans="1:12" s="160" customFormat="1" ht="56.25" customHeight="1" hidden="1">
      <c r="A93" s="254" t="s">
        <v>150</v>
      </c>
      <c r="B93" s="307">
        <v>805</v>
      </c>
      <c r="C93" s="258">
        <v>4</v>
      </c>
      <c r="D93" s="258">
        <v>9</v>
      </c>
      <c r="E93" s="265" t="s">
        <v>209</v>
      </c>
      <c r="F93" s="265" t="s">
        <v>30</v>
      </c>
      <c r="G93" s="265" t="s">
        <v>64</v>
      </c>
      <c r="H93" s="265" t="s">
        <v>151</v>
      </c>
      <c r="I93" s="308"/>
      <c r="J93" s="257">
        <f t="shared" si="7"/>
        <v>0</v>
      </c>
      <c r="K93" s="257">
        <f t="shared" si="8"/>
        <v>0</v>
      </c>
      <c r="L93" s="257">
        <f t="shared" si="8"/>
        <v>0</v>
      </c>
    </row>
    <row r="94" spans="1:12" s="122" customFormat="1" ht="46.5" customHeight="1" hidden="1">
      <c r="A94" s="158" t="s">
        <v>124</v>
      </c>
      <c r="B94" s="117">
        <v>805</v>
      </c>
      <c r="C94" s="118">
        <v>4</v>
      </c>
      <c r="D94" s="118">
        <v>9</v>
      </c>
      <c r="E94" s="119" t="s">
        <v>209</v>
      </c>
      <c r="F94" s="119" t="s">
        <v>30</v>
      </c>
      <c r="G94" s="119" t="s">
        <v>64</v>
      </c>
      <c r="H94" s="119" t="s">
        <v>151</v>
      </c>
      <c r="I94" s="120">
        <v>240</v>
      </c>
      <c r="J94" s="121">
        <f t="shared" si="7"/>
        <v>0</v>
      </c>
      <c r="K94" s="121">
        <f t="shared" si="8"/>
        <v>0</v>
      </c>
      <c r="L94" s="121">
        <f t="shared" si="8"/>
        <v>0</v>
      </c>
    </row>
    <row r="95" spans="1:12" s="122" customFormat="1" ht="42" customHeight="1" hidden="1">
      <c r="A95" s="116" t="s">
        <v>93</v>
      </c>
      <c r="B95" s="117">
        <v>805</v>
      </c>
      <c r="C95" s="118">
        <v>4</v>
      </c>
      <c r="D95" s="118">
        <v>9</v>
      </c>
      <c r="E95" s="119" t="s">
        <v>209</v>
      </c>
      <c r="F95" s="119" t="s">
        <v>30</v>
      </c>
      <c r="G95" s="119" t="s">
        <v>64</v>
      </c>
      <c r="H95" s="119" t="s">
        <v>151</v>
      </c>
      <c r="I95" s="120">
        <v>244</v>
      </c>
      <c r="J95" s="121">
        <v>0</v>
      </c>
      <c r="K95" s="121">
        <v>0</v>
      </c>
      <c r="L95" s="121">
        <v>0</v>
      </c>
    </row>
    <row r="96" spans="1:12" s="122" customFormat="1" ht="16.5" customHeight="1">
      <c r="A96" s="173" t="s">
        <v>7</v>
      </c>
      <c r="B96" s="174">
        <v>805</v>
      </c>
      <c r="C96" s="177" t="s">
        <v>91</v>
      </c>
      <c r="D96" s="177" t="s">
        <v>60</v>
      </c>
      <c r="E96" s="179"/>
      <c r="F96" s="179"/>
      <c r="G96" s="179"/>
      <c r="H96" s="179"/>
      <c r="I96" s="174"/>
      <c r="J96" s="176">
        <f>J97+J105+J117</f>
        <v>1015.1000000000001</v>
      </c>
      <c r="K96" s="176">
        <f>K97+K105+K117</f>
        <v>1111</v>
      </c>
      <c r="L96" s="176">
        <f>L97+L105+L117</f>
        <v>1123.3</v>
      </c>
    </row>
    <row r="97" spans="1:12" s="122" customFormat="1" ht="16.5" customHeight="1" hidden="1">
      <c r="A97" s="259" t="s">
        <v>54</v>
      </c>
      <c r="B97" s="261">
        <v>805</v>
      </c>
      <c r="C97" s="260" t="s">
        <v>91</v>
      </c>
      <c r="D97" s="260" t="s">
        <v>85</v>
      </c>
      <c r="E97" s="119"/>
      <c r="F97" s="119"/>
      <c r="G97" s="119"/>
      <c r="H97" s="119"/>
      <c r="I97" s="261"/>
      <c r="J97" s="263">
        <f>J99+J104</f>
        <v>0</v>
      </c>
      <c r="K97" s="263">
        <f>K99+K104</f>
        <v>0</v>
      </c>
      <c r="L97" s="263">
        <f>L99+L104</f>
        <v>0</v>
      </c>
    </row>
    <row r="98" spans="1:12" s="122" customFormat="1" ht="35.25" customHeight="1" hidden="1">
      <c r="A98" s="259" t="s">
        <v>208</v>
      </c>
      <c r="B98" s="261">
        <v>805</v>
      </c>
      <c r="C98" s="260" t="s">
        <v>91</v>
      </c>
      <c r="D98" s="260" t="s">
        <v>85</v>
      </c>
      <c r="E98" s="262" t="s">
        <v>209</v>
      </c>
      <c r="F98" s="262" t="s">
        <v>30</v>
      </c>
      <c r="G98" s="262" t="s">
        <v>60</v>
      </c>
      <c r="H98" s="262" t="s">
        <v>59</v>
      </c>
      <c r="I98" s="261"/>
      <c r="J98" s="263">
        <f>J100</f>
        <v>0</v>
      </c>
      <c r="K98" s="263">
        <f>K100</f>
        <v>0</v>
      </c>
      <c r="L98" s="263">
        <f>L100</f>
        <v>0</v>
      </c>
    </row>
    <row r="99" spans="1:12" s="122" customFormat="1" ht="51" customHeight="1" hidden="1">
      <c r="A99" s="312" t="s">
        <v>225</v>
      </c>
      <c r="B99" s="261">
        <v>805</v>
      </c>
      <c r="C99" s="260" t="s">
        <v>91</v>
      </c>
      <c r="D99" s="260" t="s">
        <v>85</v>
      </c>
      <c r="E99" s="262" t="s">
        <v>209</v>
      </c>
      <c r="F99" s="262" t="s">
        <v>30</v>
      </c>
      <c r="G99" s="262" t="s">
        <v>89</v>
      </c>
      <c r="H99" s="262" t="s">
        <v>59</v>
      </c>
      <c r="I99" s="261"/>
      <c r="J99" s="263">
        <f aca="true" t="shared" si="9" ref="J99:L101">J100</f>
        <v>0</v>
      </c>
      <c r="K99" s="263">
        <f t="shared" si="9"/>
        <v>0</v>
      </c>
      <c r="L99" s="263">
        <f t="shared" si="9"/>
        <v>0</v>
      </c>
    </row>
    <row r="100" spans="1:12" s="122" customFormat="1" ht="86.25" customHeight="1" hidden="1">
      <c r="A100" s="116" t="s">
        <v>140</v>
      </c>
      <c r="B100" s="310">
        <v>805</v>
      </c>
      <c r="C100" s="118">
        <v>5</v>
      </c>
      <c r="D100" s="118">
        <v>1</v>
      </c>
      <c r="E100" s="119" t="s">
        <v>209</v>
      </c>
      <c r="F100" s="119" t="s">
        <v>30</v>
      </c>
      <c r="G100" s="119" t="s">
        <v>89</v>
      </c>
      <c r="H100" s="119" t="s">
        <v>141</v>
      </c>
      <c r="I100" s="300"/>
      <c r="J100" s="121">
        <f t="shared" si="9"/>
        <v>0</v>
      </c>
      <c r="K100" s="121">
        <f t="shared" si="9"/>
        <v>0</v>
      </c>
      <c r="L100" s="121">
        <f t="shared" si="9"/>
        <v>0</v>
      </c>
    </row>
    <row r="101" spans="1:12" s="122" customFormat="1" ht="39.75" customHeight="1" hidden="1">
      <c r="A101" s="116" t="s">
        <v>124</v>
      </c>
      <c r="B101" s="310">
        <v>805</v>
      </c>
      <c r="C101" s="118">
        <v>5</v>
      </c>
      <c r="D101" s="118">
        <v>1</v>
      </c>
      <c r="E101" s="119" t="s">
        <v>209</v>
      </c>
      <c r="F101" s="119" t="s">
        <v>30</v>
      </c>
      <c r="G101" s="119" t="s">
        <v>89</v>
      </c>
      <c r="H101" s="119" t="s">
        <v>141</v>
      </c>
      <c r="I101" s="120">
        <v>240</v>
      </c>
      <c r="J101" s="121">
        <f>J102</f>
        <v>0</v>
      </c>
      <c r="K101" s="121">
        <f t="shared" si="9"/>
        <v>0</v>
      </c>
      <c r="L101" s="121">
        <f t="shared" si="9"/>
        <v>0</v>
      </c>
    </row>
    <row r="102" spans="1:12" s="122" customFormat="1" ht="36" customHeight="1" hidden="1">
      <c r="A102" s="116" t="s">
        <v>93</v>
      </c>
      <c r="B102" s="310">
        <v>805</v>
      </c>
      <c r="C102" s="118">
        <v>5</v>
      </c>
      <c r="D102" s="118">
        <v>1</v>
      </c>
      <c r="E102" s="119" t="s">
        <v>209</v>
      </c>
      <c r="F102" s="119" t="s">
        <v>30</v>
      </c>
      <c r="G102" s="119" t="s">
        <v>89</v>
      </c>
      <c r="H102" s="119" t="s">
        <v>141</v>
      </c>
      <c r="I102" s="120">
        <v>244</v>
      </c>
      <c r="J102" s="121">
        <v>0</v>
      </c>
      <c r="K102" s="121">
        <v>0</v>
      </c>
      <c r="L102" s="121">
        <v>0</v>
      </c>
    </row>
    <row r="103" spans="1:12" s="122" customFormat="1" ht="99" customHeight="1" hidden="1">
      <c r="A103" s="116" t="s">
        <v>210</v>
      </c>
      <c r="B103" s="310">
        <v>805</v>
      </c>
      <c r="C103" s="118">
        <v>5</v>
      </c>
      <c r="D103" s="118">
        <v>1</v>
      </c>
      <c r="E103" s="119" t="s">
        <v>21</v>
      </c>
      <c r="F103" s="119" t="s">
        <v>30</v>
      </c>
      <c r="G103" s="119" t="s">
        <v>60</v>
      </c>
      <c r="H103" s="119" t="s">
        <v>211</v>
      </c>
      <c r="I103" s="120"/>
      <c r="J103" s="121">
        <f>J104</f>
        <v>0</v>
      </c>
      <c r="K103" s="121">
        <f>K104</f>
        <v>0</v>
      </c>
      <c r="L103" s="121">
        <f>L104</f>
        <v>0</v>
      </c>
    </row>
    <row r="104" spans="1:12" s="122" customFormat="1" ht="24.75" customHeight="1" hidden="1">
      <c r="A104" s="116" t="s">
        <v>23</v>
      </c>
      <c r="B104" s="310">
        <v>805</v>
      </c>
      <c r="C104" s="118">
        <v>5</v>
      </c>
      <c r="D104" s="118">
        <v>1</v>
      </c>
      <c r="E104" s="119" t="s">
        <v>21</v>
      </c>
      <c r="F104" s="119" t="s">
        <v>30</v>
      </c>
      <c r="G104" s="119" t="s">
        <v>60</v>
      </c>
      <c r="H104" s="119" t="s">
        <v>211</v>
      </c>
      <c r="I104" s="120">
        <v>540</v>
      </c>
      <c r="J104" s="121">
        <v>0</v>
      </c>
      <c r="K104" s="121">
        <v>0</v>
      </c>
      <c r="L104" s="121">
        <v>0</v>
      </c>
    </row>
    <row r="105" spans="1:12" s="125" customFormat="1" ht="15.75" customHeight="1">
      <c r="A105" s="173" t="s">
        <v>8</v>
      </c>
      <c r="B105" s="174">
        <v>805</v>
      </c>
      <c r="C105" s="177" t="s">
        <v>91</v>
      </c>
      <c r="D105" s="177" t="s">
        <v>89</v>
      </c>
      <c r="E105" s="179"/>
      <c r="F105" s="179"/>
      <c r="G105" s="179"/>
      <c r="H105" s="179"/>
      <c r="I105" s="32"/>
      <c r="J105" s="176">
        <f aca="true" t="shared" si="10" ref="J105:L106">J106</f>
        <v>795.9000000000001</v>
      </c>
      <c r="K105" s="176">
        <f t="shared" si="10"/>
        <v>1111</v>
      </c>
      <c r="L105" s="176">
        <f t="shared" si="10"/>
        <v>1123.3</v>
      </c>
    </row>
    <row r="106" spans="1:12" s="125" customFormat="1" ht="37.5" customHeight="1">
      <c r="A106" s="173" t="s">
        <v>208</v>
      </c>
      <c r="B106" s="203">
        <v>805</v>
      </c>
      <c r="C106" s="177" t="s">
        <v>91</v>
      </c>
      <c r="D106" s="177" t="s">
        <v>89</v>
      </c>
      <c r="E106" s="187" t="s">
        <v>209</v>
      </c>
      <c r="F106" s="187" t="s">
        <v>30</v>
      </c>
      <c r="G106" s="187" t="s">
        <v>60</v>
      </c>
      <c r="H106" s="187" t="s">
        <v>59</v>
      </c>
      <c r="I106" s="174"/>
      <c r="J106" s="176">
        <f t="shared" si="10"/>
        <v>795.9000000000001</v>
      </c>
      <c r="K106" s="176">
        <f t="shared" si="10"/>
        <v>1111</v>
      </c>
      <c r="L106" s="176">
        <f t="shared" si="10"/>
        <v>1123.3</v>
      </c>
    </row>
    <row r="107" spans="1:12" s="125" customFormat="1" ht="54.75" customHeight="1">
      <c r="A107" s="215" t="s">
        <v>246</v>
      </c>
      <c r="B107" s="207">
        <v>805</v>
      </c>
      <c r="C107" s="190" t="s">
        <v>91</v>
      </c>
      <c r="D107" s="190" t="s">
        <v>89</v>
      </c>
      <c r="E107" s="190" t="s">
        <v>209</v>
      </c>
      <c r="F107" s="190" t="s">
        <v>30</v>
      </c>
      <c r="G107" s="190" t="s">
        <v>63</v>
      </c>
      <c r="H107" s="190" t="s">
        <v>59</v>
      </c>
      <c r="I107" s="189"/>
      <c r="J107" s="192">
        <f>J109+J112+J115</f>
        <v>795.9000000000001</v>
      </c>
      <c r="K107" s="192">
        <f>K109+K112+K115</f>
        <v>1111</v>
      </c>
      <c r="L107" s="192">
        <f>L109+L112+L115</f>
        <v>1123.3</v>
      </c>
    </row>
    <row r="108" spans="1:12" s="125" customFormat="1" ht="33.75" customHeight="1">
      <c r="A108" s="216" t="s">
        <v>247</v>
      </c>
      <c r="B108" s="210">
        <v>805</v>
      </c>
      <c r="C108" s="195" t="s">
        <v>91</v>
      </c>
      <c r="D108" s="195" t="s">
        <v>89</v>
      </c>
      <c r="E108" s="195" t="s">
        <v>209</v>
      </c>
      <c r="F108" s="195" t="s">
        <v>30</v>
      </c>
      <c r="G108" s="195" t="s">
        <v>63</v>
      </c>
      <c r="H108" s="195" t="s">
        <v>145</v>
      </c>
      <c r="I108" s="194"/>
      <c r="J108" s="197">
        <f aca="true" t="shared" si="11" ref="J108:L109">J109</f>
        <v>0</v>
      </c>
      <c r="K108" s="197">
        <f t="shared" si="11"/>
        <v>30</v>
      </c>
      <c r="L108" s="197">
        <f t="shared" si="11"/>
        <v>33</v>
      </c>
    </row>
    <row r="109" spans="1:12" s="125" customFormat="1" ht="42.75" customHeight="1">
      <c r="A109" s="202" t="s">
        <v>124</v>
      </c>
      <c r="B109" s="29">
        <v>805</v>
      </c>
      <c r="C109" s="181" t="s">
        <v>91</v>
      </c>
      <c r="D109" s="181" t="s">
        <v>89</v>
      </c>
      <c r="E109" s="181" t="s">
        <v>209</v>
      </c>
      <c r="F109" s="181" t="s">
        <v>30</v>
      </c>
      <c r="G109" s="181" t="s">
        <v>63</v>
      </c>
      <c r="H109" s="181" t="s">
        <v>145</v>
      </c>
      <c r="I109" s="32">
        <v>240</v>
      </c>
      <c r="J109" s="31">
        <f t="shared" si="11"/>
        <v>0</v>
      </c>
      <c r="K109" s="31">
        <f t="shared" si="11"/>
        <v>30</v>
      </c>
      <c r="L109" s="31">
        <f t="shared" si="11"/>
        <v>33</v>
      </c>
    </row>
    <row r="110" spans="1:12" s="125" customFormat="1" ht="42" customHeight="1" hidden="1">
      <c r="A110" s="313" t="s">
        <v>78</v>
      </c>
      <c r="B110" s="310">
        <v>805</v>
      </c>
      <c r="C110" s="123" t="s">
        <v>91</v>
      </c>
      <c r="D110" s="123" t="s">
        <v>89</v>
      </c>
      <c r="E110" s="123" t="s">
        <v>209</v>
      </c>
      <c r="F110" s="123" t="s">
        <v>30</v>
      </c>
      <c r="G110" s="123" t="s">
        <v>63</v>
      </c>
      <c r="H110" s="123" t="s">
        <v>145</v>
      </c>
      <c r="I110" s="124">
        <v>244</v>
      </c>
      <c r="J110" s="121">
        <f>23.4-23.4</f>
        <v>0</v>
      </c>
      <c r="K110" s="121">
        <v>30</v>
      </c>
      <c r="L110" s="121">
        <v>33</v>
      </c>
    </row>
    <row r="111" spans="1:12" s="125" customFormat="1" ht="33" customHeight="1">
      <c r="A111" s="216" t="s">
        <v>162</v>
      </c>
      <c r="B111" s="210">
        <v>805</v>
      </c>
      <c r="C111" s="195" t="s">
        <v>91</v>
      </c>
      <c r="D111" s="195" t="s">
        <v>89</v>
      </c>
      <c r="E111" s="195" t="s">
        <v>209</v>
      </c>
      <c r="F111" s="195" t="s">
        <v>30</v>
      </c>
      <c r="G111" s="195" t="s">
        <v>63</v>
      </c>
      <c r="H111" s="195" t="s">
        <v>146</v>
      </c>
      <c r="I111" s="194"/>
      <c r="J111" s="197">
        <f aca="true" t="shared" si="12" ref="J111:L112">J112</f>
        <v>51.00000000000001</v>
      </c>
      <c r="K111" s="197">
        <f t="shared" si="12"/>
        <v>344.1</v>
      </c>
      <c r="L111" s="197">
        <f t="shared" si="12"/>
        <v>353.4</v>
      </c>
    </row>
    <row r="112" spans="1:12" s="125" customFormat="1" ht="39.75" customHeight="1">
      <c r="A112" s="202" t="s">
        <v>124</v>
      </c>
      <c r="B112" s="29">
        <v>805</v>
      </c>
      <c r="C112" s="181" t="s">
        <v>91</v>
      </c>
      <c r="D112" s="181" t="s">
        <v>89</v>
      </c>
      <c r="E112" s="181" t="s">
        <v>209</v>
      </c>
      <c r="F112" s="181" t="s">
        <v>30</v>
      </c>
      <c r="G112" s="181" t="s">
        <v>63</v>
      </c>
      <c r="H112" s="181" t="s">
        <v>146</v>
      </c>
      <c r="I112" s="32">
        <v>240</v>
      </c>
      <c r="J112" s="31">
        <f t="shared" si="12"/>
        <v>51.00000000000001</v>
      </c>
      <c r="K112" s="31">
        <f t="shared" si="12"/>
        <v>344.1</v>
      </c>
      <c r="L112" s="31">
        <f t="shared" si="12"/>
        <v>353.4</v>
      </c>
    </row>
    <row r="113" spans="1:12" s="125" customFormat="1" ht="35.25" customHeight="1" hidden="1">
      <c r="A113" s="313" t="s">
        <v>78</v>
      </c>
      <c r="B113" s="310">
        <v>805</v>
      </c>
      <c r="C113" s="123" t="s">
        <v>91</v>
      </c>
      <c r="D113" s="123" t="s">
        <v>89</v>
      </c>
      <c r="E113" s="123" t="s">
        <v>209</v>
      </c>
      <c r="F113" s="123" t="s">
        <v>30</v>
      </c>
      <c r="G113" s="123" t="s">
        <v>63</v>
      </c>
      <c r="H113" s="123" t="s">
        <v>146</v>
      </c>
      <c r="I113" s="124">
        <v>244</v>
      </c>
      <c r="J113" s="121">
        <f>120-50-69.1+0.1+50</f>
        <v>51.00000000000001</v>
      </c>
      <c r="K113" s="121">
        <v>344.1</v>
      </c>
      <c r="L113" s="121">
        <v>353.4</v>
      </c>
    </row>
    <row r="114" spans="1:12" s="125" customFormat="1" ht="30" customHeight="1">
      <c r="A114" s="220" t="s">
        <v>193</v>
      </c>
      <c r="B114" s="210">
        <v>805</v>
      </c>
      <c r="C114" s="195" t="s">
        <v>91</v>
      </c>
      <c r="D114" s="195" t="s">
        <v>89</v>
      </c>
      <c r="E114" s="195" t="s">
        <v>209</v>
      </c>
      <c r="F114" s="195" t="s">
        <v>30</v>
      </c>
      <c r="G114" s="195" t="s">
        <v>63</v>
      </c>
      <c r="H114" s="195" t="s">
        <v>161</v>
      </c>
      <c r="I114" s="194"/>
      <c r="J114" s="197">
        <f>J115</f>
        <v>744.9000000000001</v>
      </c>
      <c r="K114" s="197">
        <f aca="true" t="shared" si="13" ref="J114:L115">K115</f>
        <v>736.9</v>
      </c>
      <c r="L114" s="197">
        <f t="shared" si="13"/>
        <v>736.9</v>
      </c>
    </row>
    <row r="115" spans="1:12" s="125" customFormat="1" ht="35.25" customHeight="1">
      <c r="A115" s="202" t="s">
        <v>124</v>
      </c>
      <c r="B115" s="29">
        <v>805</v>
      </c>
      <c r="C115" s="181" t="s">
        <v>91</v>
      </c>
      <c r="D115" s="181" t="s">
        <v>89</v>
      </c>
      <c r="E115" s="181" t="s">
        <v>209</v>
      </c>
      <c r="F115" s="181" t="s">
        <v>30</v>
      </c>
      <c r="G115" s="181" t="s">
        <v>63</v>
      </c>
      <c r="H115" s="181" t="s">
        <v>161</v>
      </c>
      <c r="I115" s="32">
        <v>240</v>
      </c>
      <c r="J115" s="31">
        <f t="shared" si="13"/>
        <v>744.9000000000001</v>
      </c>
      <c r="K115" s="31">
        <f t="shared" si="13"/>
        <v>736.9</v>
      </c>
      <c r="L115" s="31">
        <f t="shared" si="13"/>
        <v>736.9</v>
      </c>
    </row>
    <row r="116" spans="1:12" s="125" customFormat="1" ht="36.75" customHeight="1" hidden="1">
      <c r="A116" s="313" t="s">
        <v>78</v>
      </c>
      <c r="B116" s="310">
        <v>805</v>
      </c>
      <c r="C116" s="123" t="s">
        <v>91</v>
      </c>
      <c r="D116" s="123" t="s">
        <v>89</v>
      </c>
      <c r="E116" s="123" t="s">
        <v>209</v>
      </c>
      <c r="F116" s="123" t="s">
        <v>30</v>
      </c>
      <c r="G116" s="123" t="s">
        <v>63</v>
      </c>
      <c r="H116" s="123" t="s">
        <v>161</v>
      </c>
      <c r="I116" s="124">
        <v>244</v>
      </c>
      <c r="J116" s="121">
        <f>184.2+552.7+8</f>
        <v>744.9000000000001</v>
      </c>
      <c r="K116" s="121">
        <v>736.9</v>
      </c>
      <c r="L116" s="121">
        <v>736.9</v>
      </c>
    </row>
    <row r="117" spans="1:12" s="125" customFormat="1" ht="22.5" customHeight="1">
      <c r="A117" s="173" t="s">
        <v>154</v>
      </c>
      <c r="B117" s="174">
        <v>805</v>
      </c>
      <c r="C117" s="177" t="s">
        <v>91</v>
      </c>
      <c r="D117" s="177" t="s">
        <v>91</v>
      </c>
      <c r="E117" s="187"/>
      <c r="F117" s="187"/>
      <c r="G117" s="187"/>
      <c r="H117" s="187"/>
      <c r="I117" s="174"/>
      <c r="J117" s="176">
        <f aca="true" t="shared" si="14" ref="J117:L119">J118</f>
        <v>219.2</v>
      </c>
      <c r="K117" s="176">
        <f t="shared" si="14"/>
        <v>0</v>
      </c>
      <c r="L117" s="176">
        <f t="shared" si="14"/>
        <v>0</v>
      </c>
    </row>
    <row r="118" spans="1:12" s="125" customFormat="1" ht="36" customHeight="1">
      <c r="A118" s="173" t="s">
        <v>208</v>
      </c>
      <c r="B118" s="174">
        <v>805</v>
      </c>
      <c r="C118" s="177" t="s">
        <v>91</v>
      </c>
      <c r="D118" s="177" t="s">
        <v>91</v>
      </c>
      <c r="E118" s="187" t="s">
        <v>209</v>
      </c>
      <c r="F118" s="187" t="s">
        <v>30</v>
      </c>
      <c r="G118" s="187" t="s">
        <v>60</v>
      </c>
      <c r="H118" s="187" t="s">
        <v>59</v>
      </c>
      <c r="I118" s="174"/>
      <c r="J118" s="176">
        <f t="shared" si="14"/>
        <v>219.2</v>
      </c>
      <c r="K118" s="176">
        <f t="shared" si="14"/>
        <v>0</v>
      </c>
      <c r="L118" s="176">
        <f t="shared" si="14"/>
        <v>0</v>
      </c>
    </row>
    <row r="119" spans="1:12" s="162" customFormat="1" ht="30.75" customHeight="1">
      <c r="A119" s="218" t="s">
        <v>248</v>
      </c>
      <c r="B119" s="189">
        <v>805</v>
      </c>
      <c r="C119" s="190" t="s">
        <v>91</v>
      </c>
      <c r="D119" s="190" t="s">
        <v>91</v>
      </c>
      <c r="E119" s="191" t="s">
        <v>209</v>
      </c>
      <c r="F119" s="191" t="s">
        <v>30</v>
      </c>
      <c r="G119" s="191" t="s">
        <v>91</v>
      </c>
      <c r="H119" s="191" t="s">
        <v>59</v>
      </c>
      <c r="I119" s="189"/>
      <c r="J119" s="192">
        <f t="shared" si="14"/>
        <v>219.2</v>
      </c>
      <c r="K119" s="192">
        <f t="shared" si="14"/>
        <v>0</v>
      </c>
      <c r="L119" s="192">
        <f t="shared" si="14"/>
        <v>0</v>
      </c>
    </row>
    <row r="120" spans="1:12" s="162" customFormat="1" ht="70.5" customHeight="1">
      <c r="A120" s="315" t="s">
        <v>142</v>
      </c>
      <c r="B120" s="210">
        <v>805</v>
      </c>
      <c r="C120" s="211">
        <v>5</v>
      </c>
      <c r="D120" s="211">
        <v>5</v>
      </c>
      <c r="E120" s="196" t="s">
        <v>209</v>
      </c>
      <c r="F120" s="196" t="s">
        <v>30</v>
      </c>
      <c r="G120" s="196" t="s">
        <v>91</v>
      </c>
      <c r="H120" s="196" t="s">
        <v>143</v>
      </c>
      <c r="I120" s="194" t="s">
        <v>72</v>
      </c>
      <c r="J120" s="197">
        <f>J121+J124</f>
        <v>219.2</v>
      </c>
      <c r="K120" s="197">
        <f>K124</f>
        <v>0</v>
      </c>
      <c r="L120" s="197">
        <f>L124</f>
        <v>0</v>
      </c>
    </row>
    <row r="121" spans="1:12" s="125" customFormat="1" ht="15.75" customHeight="1">
      <c r="A121" s="180" t="s">
        <v>122</v>
      </c>
      <c r="B121" s="29">
        <v>805</v>
      </c>
      <c r="C121" s="178">
        <v>5</v>
      </c>
      <c r="D121" s="178">
        <v>5</v>
      </c>
      <c r="E121" s="179" t="s">
        <v>209</v>
      </c>
      <c r="F121" s="179" t="s">
        <v>30</v>
      </c>
      <c r="G121" s="179" t="s">
        <v>91</v>
      </c>
      <c r="H121" s="179" t="s">
        <v>143</v>
      </c>
      <c r="I121" s="32">
        <v>120</v>
      </c>
      <c r="J121" s="31">
        <f>J122+J123</f>
        <v>148.1</v>
      </c>
      <c r="K121" s="31">
        <f>K122+K123</f>
        <v>0</v>
      </c>
      <c r="L121" s="31">
        <f>L122+L123</f>
        <v>0</v>
      </c>
    </row>
    <row r="122" spans="1:12" s="125" customFormat="1" ht="18" customHeight="1" hidden="1">
      <c r="A122" s="116" t="s">
        <v>203</v>
      </c>
      <c r="B122" s="310">
        <v>805</v>
      </c>
      <c r="C122" s="118">
        <v>5</v>
      </c>
      <c r="D122" s="118">
        <v>5</v>
      </c>
      <c r="E122" s="119" t="s">
        <v>209</v>
      </c>
      <c r="F122" s="119" t="s">
        <v>30</v>
      </c>
      <c r="G122" s="119" t="s">
        <v>91</v>
      </c>
      <c r="H122" s="119" t="s">
        <v>143</v>
      </c>
      <c r="I122" s="124">
        <v>121</v>
      </c>
      <c r="J122" s="121">
        <f>123.6-11</f>
        <v>112.6</v>
      </c>
      <c r="K122" s="121">
        <v>0</v>
      </c>
      <c r="L122" s="121">
        <v>0</v>
      </c>
    </row>
    <row r="123" spans="1:12" s="125" customFormat="1" ht="48.75" customHeight="1" hidden="1">
      <c r="A123" s="116" t="s">
        <v>204</v>
      </c>
      <c r="B123" s="310">
        <v>805</v>
      </c>
      <c r="C123" s="118">
        <v>5</v>
      </c>
      <c r="D123" s="118">
        <v>5</v>
      </c>
      <c r="E123" s="119" t="s">
        <v>209</v>
      </c>
      <c r="F123" s="119" t="s">
        <v>30</v>
      </c>
      <c r="G123" s="119" t="s">
        <v>91</v>
      </c>
      <c r="H123" s="119" t="s">
        <v>143</v>
      </c>
      <c r="I123" s="124">
        <v>129</v>
      </c>
      <c r="J123" s="121">
        <v>35.5</v>
      </c>
      <c r="K123" s="121">
        <v>0</v>
      </c>
      <c r="L123" s="121">
        <v>0</v>
      </c>
    </row>
    <row r="124" spans="1:12" s="125" customFormat="1" ht="42.75" customHeight="1">
      <c r="A124" s="180" t="s">
        <v>124</v>
      </c>
      <c r="B124" s="29">
        <v>805</v>
      </c>
      <c r="C124" s="178">
        <v>5</v>
      </c>
      <c r="D124" s="178">
        <v>5</v>
      </c>
      <c r="E124" s="179" t="s">
        <v>209</v>
      </c>
      <c r="F124" s="179" t="s">
        <v>30</v>
      </c>
      <c r="G124" s="179" t="s">
        <v>91</v>
      </c>
      <c r="H124" s="179" t="s">
        <v>143</v>
      </c>
      <c r="I124" s="184">
        <v>240</v>
      </c>
      <c r="J124" s="31">
        <f>J125+J126</f>
        <v>71.1</v>
      </c>
      <c r="K124" s="31">
        <f>K125</f>
        <v>0</v>
      </c>
      <c r="L124" s="31">
        <f>L125</f>
        <v>0</v>
      </c>
    </row>
    <row r="125" spans="1:12" s="125" customFormat="1" ht="43.5" customHeight="1" hidden="1">
      <c r="A125" s="116" t="s">
        <v>78</v>
      </c>
      <c r="B125" s="310">
        <v>805</v>
      </c>
      <c r="C125" s="118">
        <v>5</v>
      </c>
      <c r="D125" s="118">
        <v>5</v>
      </c>
      <c r="E125" s="119" t="s">
        <v>209</v>
      </c>
      <c r="F125" s="119" t="s">
        <v>30</v>
      </c>
      <c r="G125" s="119" t="s">
        <v>91</v>
      </c>
      <c r="H125" s="119" t="s">
        <v>143</v>
      </c>
      <c r="I125" s="124">
        <v>244</v>
      </c>
      <c r="J125" s="121">
        <f>9+11</f>
        <v>20</v>
      </c>
      <c r="K125" s="121">
        <v>0</v>
      </c>
      <c r="L125" s="121">
        <v>0</v>
      </c>
    </row>
    <row r="126" spans="1:12" s="125" customFormat="1" ht="43.5" customHeight="1" hidden="1">
      <c r="A126" s="116"/>
      <c r="B126" s="310"/>
      <c r="C126" s="118"/>
      <c r="D126" s="118"/>
      <c r="E126" s="119"/>
      <c r="F126" s="119"/>
      <c r="G126" s="119"/>
      <c r="H126" s="119"/>
      <c r="I126" s="124">
        <v>247</v>
      </c>
      <c r="J126" s="121">
        <v>51.1</v>
      </c>
      <c r="K126" s="121">
        <v>0</v>
      </c>
      <c r="L126" s="121">
        <v>0</v>
      </c>
    </row>
    <row r="127" spans="1:12" s="125" customFormat="1" ht="15.75">
      <c r="A127" s="173" t="s">
        <v>40</v>
      </c>
      <c r="B127" s="174">
        <v>805</v>
      </c>
      <c r="C127" s="177" t="s">
        <v>92</v>
      </c>
      <c r="D127" s="177" t="s">
        <v>60</v>
      </c>
      <c r="E127" s="179"/>
      <c r="F127" s="179"/>
      <c r="G127" s="179"/>
      <c r="H127" s="179"/>
      <c r="I127" s="174"/>
      <c r="J127" s="176">
        <f>J128</f>
        <v>1.2</v>
      </c>
      <c r="K127" s="176">
        <f>K128</f>
        <v>0</v>
      </c>
      <c r="L127" s="176">
        <f>L128</f>
        <v>0</v>
      </c>
    </row>
    <row r="128" spans="1:12" s="129" customFormat="1" ht="15.75">
      <c r="A128" s="173" t="s">
        <v>39</v>
      </c>
      <c r="B128" s="174">
        <v>805</v>
      </c>
      <c r="C128" s="177" t="s">
        <v>92</v>
      </c>
      <c r="D128" s="177" t="s">
        <v>92</v>
      </c>
      <c r="E128" s="187"/>
      <c r="F128" s="187"/>
      <c r="G128" s="187"/>
      <c r="H128" s="187"/>
      <c r="I128" s="174"/>
      <c r="J128" s="176">
        <f>J131</f>
        <v>1.2</v>
      </c>
      <c r="K128" s="176">
        <f>K131</f>
        <v>0</v>
      </c>
      <c r="L128" s="176">
        <f>L131</f>
        <v>0</v>
      </c>
    </row>
    <row r="129" spans="1:12" s="129" customFormat="1" ht="39" customHeight="1">
      <c r="A129" s="173" t="s">
        <v>208</v>
      </c>
      <c r="B129" s="174">
        <v>805</v>
      </c>
      <c r="C129" s="177" t="s">
        <v>92</v>
      </c>
      <c r="D129" s="177" t="s">
        <v>92</v>
      </c>
      <c r="E129" s="187" t="s">
        <v>209</v>
      </c>
      <c r="F129" s="187" t="s">
        <v>30</v>
      </c>
      <c r="G129" s="187" t="s">
        <v>60</v>
      </c>
      <c r="H129" s="187" t="s">
        <v>59</v>
      </c>
      <c r="I129" s="174"/>
      <c r="J129" s="176">
        <f>J130</f>
        <v>1.2</v>
      </c>
      <c r="K129" s="176">
        <f aca="true" t="shared" si="15" ref="K129:L131">K130</f>
        <v>0</v>
      </c>
      <c r="L129" s="176">
        <f t="shared" si="15"/>
        <v>0</v>
      </c>
    </row>
    <row r="130" spans="1:12" s="161" customFormat="1" ht="48.75" customHeight="1">
      <c r="A130" s="188" t="s">
        <v>249</v>
      </c>
      <c r="B130" s="189">
        <v>805</v>
      </c>
      <c r="C130" s="190" t="s">
        <v>92</v>
      </c>
      <c r="D130" s="190" t="s">
        <v>92</v>
      </c>
      <c r="E130" s="191" t="s">
        <v>209</v>
      </c>
      <c r="F130" s="191" t="s">
        <v>30</v>
      </c>
      <c r="G130" s="191" t="s">
        <v>86</v>
      </c>
      <c r="H130" s="191" t="s">
        <v>59</v>
      </c>
      <c r="I130" s="189"/>
      <c r="J130" s="192">
        <f>J131</f>
        <v>1.2</v>
      </c>
      <c r="K130" s="192">
        <f t="shared" si="15"/>
        <v>0</v>
      </c>
      <c r="L130" s="192">
        <f t="shared" si="15"/>
        <v>0</v>
      </c>
    </row>
    <row r="131" spans="1:12" s="162" customFormat="1" ht="69.75" customHeight="1">
      <c r="A131" s="220" t="s">
        <v>147</v>
      </c>
      <c r="B131" s="210">
        <v>805</v>
      </c>
      <c r="C131" s="211">
        <v>7</v>
      </c>
      <c r="D131" s="195" t="s">
        <v>92</v>
      </c>
      <c r="E131" s="196" t="s">
        <v>209</v>
      </c>
      <c r="F131" s="196" t="s">
        <v>30</v>
      </c>
      <c r="G131" s="196" t="s">
        <v>86</v>
      </c>
      <c r="H131" s="196" t="s">
        <v>148</v>
      </c>
      <c r="I131" s="217"/>
      <c r="J131" s="197">
        <f>J132</f>
        <v>1.2</v>
      </c>
      <c r="K131" s="197">
        <f t="shared" si="15"/>
        <v>0</v>
      </c>
      <c r="L131" s="197">
        <f t="shared" si="15"/>
        <v>0</v>
      </c>
    </row>
    <row r="132" spans="1:12" s="86" customFormat="1" ht="20.25" customHeight="1">
      <c r="A132" s="180" t="s">
        <v>23</v>
      </c>
      <c r="B132" s="29">
        <v>805</v>
      </c>
      <c r="C132" s="178">
        <v>7</v>
      </c>
      <c r="D132" s="181" t="s">
        <v>92</v>
      </c>
      <c r="E132" s="179" t="s">
        <v>209</v>
      </c>
      <c r="F132" s="179" t="s">
        <v>30</v>
      </c>
      <c r="G132" s="179" t="s">
        <v>86</v>
      </c>
      <c r="H132" s="179" t="s">
        <v>148</v>
      </c>
      <c r="I132" s="184">
        <v>540</v>
      </c>
      <c r="J132" s="31">
        <v>1.2</v>
      </c>
      <c r="K132" s="31">
        <v>0</v>
      </c>
      <c r="L132" s="31">
        <v>0</v>
      </c>
    </row>
    <row r="133" spans="1:12" s="155" customFormat="1" ht="15" customHeight="1">
      <c r="A133" s="173" t="s">
        <v>9</v>
      </c>
      <c r="B133" s="174">
        <v>805</v>
      </c>
      <c r="C133" s="177" t="s">
        <v>90</v>
      </c>
      <c r="D133" s="177" t="s">
        <v>60</v>
      </c>
      <c r="E133" s="178"/>
      <c r="F133" s="179"/>
      <c r="G133" s="179"/>
      <c r="H133" s="184"/>
      <c r="I133" s="32"/>
      <c r="J133" s="176">
        <f>J138</f>
        <v>111.2</v>
      </c>
      <c r="K133" s="176">
        <f>K138</f>
        <v>111.2</v>
      </c>
      <c r="L133" s="176">
        <f>L138</f>
        <v>111.2</v>
      </c>
    </row>
    <row r="134" spans="1:12" s="156" customFormat="1" ht="16.5" customHeight="1">
      <c r="A134" s="173" t="s">
        <v>27</v>
      </c>
      <c r="B134" s="174">
        <v>805</v>
      </c>
      <c r="C134" s="177" t="s">
        <v>90</v>
      </c>
      <c r="D134" s="177" t="s">
        <v>85</v>
      </c>
      <c r="E134" s="204"/>
      <c r="F134" s="187"/>
      <c r="G134" s="187"/>
      <c r="H134" s="205"/>
      <c r="I134" s="174"/>
      <c r="J134" s="176">
        <f aca="true" t="shared" si="16" ref="J134:L135">J135</f>
        <v>111.2</v>
      </c>
      <c r="K134" s="176">
        <f t="shared" si="16"/>
        <v>111.2</v>
      </c>
      <c r="L134" s="176">
        <f t="shared" si="16"/>
        <v>111.2</v>
      </c>
    </row>
    <row r="135" spans="1:12" s="155" customFormat="1" ht="16.5" customHeight="1">
      <c r="A135" s="180" t="s">
        <v>83</v>
      </c>
      <c r="B135" s="32">
        <v>805</v>
      </c>
      <c r="C135" s="181" t="s">
        <v>90</v>
      </c>
      <c r="D135" s="181" t="s">
        <v>85</v>
      </c>
      <c r="E135" s="178">
        <v>91</v>
      </c>
      <c r="F135" s="179" t="s">
        <v>30</v>
      </c>
      <c r="G135" s="179" t="s">
        <v>60</v>
      </c>
      <c r="H135" s="179" t="s">
        <v>59</v>
      </c>
      <c r="I135" s="32"/>
      <c r="J135" s="31">
        <f t="shared" si="16"/>
        <v>111.2</v>
      </c>
      <c r="K135" s="31">
        <f t="shared" si="16"/>
        <v>111.2</v>
      </c>
      <c r="L135" s="31">
        <f t="shared" si="16"/>
        <v>111.2</v>
      </c>
    </row>
    <row r="136" spans="1:12" s="151" customFormat="1" ht="18" customHeight="1">
      <c r="A136" s="180" t="s">
        <v>171</v>
      </c>
      <c r="B136" s="32">
        <v>805</v>
      </c>
      <c r="C136" s="181" t="s">
        <v>90</v>
      </c>
      <c r="D136" s="181" t="s">
        <v>85</v>
      </c>
      <c r="E136" s="179" t="s">
        <v>21</v>
      </c>
      <c r="F136" s="179" t="s">
        <v>30</v>
      </c>
      <c r="G136" s="179" t="s">
        <v>60</v>
      </c>
      <c r="H136" s="179" t="s">
        <v>172</v>
      </c>
      <c r="I136" s="32"/>
      <c r="J136" s="31">
        <f>J138</f>
        <v>111.2</v>
      </c>
      <c r="K136" s="31">
        <f>K138</f>
        <v>111.2</v>
      </c>
      <c r="L136" s="31">
        <f>L138</f>
        <v>111.2</v>
      </c>
    </row>
    <row r="137" spans="1:12" s="151" customFormat="1" ht="31.5" customHeight="1">
      <c r="A137" s="180" t="s">
        <v>167</v>
      </c>
      <c r="B137" s="29">
        <v>805</v>
      </c>
      <c r="C137" s="178">
        <v>10</v>
      </c>
      <c r="D137" s="178">
        <v>1</v>
      </c>
      <c r="E137" s="178">
        <v>91</v>
      </c>
      <c r="F137" s="179" t="s">
        <v>30</v>
      </c>
      <c r="G137" s="179" t="s">
        <v>60</v>
      </c>
      <c r="H137" s="179" t="s">
        <v>172</v>
      </c>
      <c r="I137" s="184">
        <v>320</v>
      </c>
      <c r="J137" s="31">
        <f>J138</f>
        <v>111.2</v>
      </c>
      <c r="K137" s="31">
        <f>K138</f>
        <v>111.2</v>
      </c>
      <c r="L137" s="31">
        <f>L138</f>
        <v>111.2</v>
      </c>
    </row>
    <row r="138" spans="1:14" s="125" customFormat="1" ht="31.5" customHeight="1" hidden="1">
      <c r="A138" s="116" t="s">
        <v>84</v>
      </c>
      <c r="B138" s="124">
        <v>805</v>
      </c>
      <c r="C138" s="123" t="s">
        <v>90</v>
      </c>
      <c r="D138" s="123" t="s">
        <v>85</v>
      </c>
      <c r="E138" s="119" t="s">
        <v>21</v>
      </c>
      <c r="F138" s="119" t="s">
        <v>30</v>
      </c>
      <c r="G138" s="119" t="s">
        <v>60</v>
      </c>
      <c r="H138" s="119" t="s">
        <v>172</v>
      </c>
      <c r="I138" s="124">
        <v>321</v>
      </c>
      <c r="J138" s="121">
        <v>111.2</v>
      </c>
      <c r="K138" s="121">
        <v>111.2</v>
      </c>
      <c r="L138" s="121">
        <v>111.2</v>
      </c>
      <c r="N138" s="126"/>
    </row>
    <row r="139" spans="1:14" s="129" customFormat="1" ht="15.75">
      <c r="A139" s="173" t="s">
        <v>31</v>
      </c>
      <c r="B139" s="203">
        <v>805</v>
      </c>
      <c r="C139" s="204">
        <v>11</v>
      </c>
      <c r="D139" s="204">
        <v>0</v>
      </c>
      <c r="E139" s="223"/>
      <c r="F139" s="223"/>
      <c r="G139" s="187"/>
      <c r="H139" s="187"/>
      <c r="I139" s="205"/>
      <c r="J139" s="176">
        <f aca="true" t="shared" si="17" ref="J139:J144">J140</f>
        <v>0</v>
      </c>
      <c r="K139" s="176">
        <f aca="true" t="shared" si="18" ref="K139:L144">K140</f>
        <v>25</v>
      </c>
      <c r="L139" s="176">
        <f t="shared" si="18"/>
        <v>28</v>
      </c>
      <c r="N139" s="126"/>
    </row>
    <row r="140" spans="1:12" s="129" customFormat="1" ht="15.75">
      <c r="A140" s="173" t="s">
        <v>41</v>
      </c>
      <c r="B140" s="203">
        <v>805</v>
      </c>
      <c r="C140" s="204">
        <v>11</v>
      </c>
      <c r="D140" s="204">
        <v>1</v>
      </c>
      <c r="E140" s="223"/>
      <c r="F140" s="223"/>
      <c r="G140" s="187"/>
      <c r="H140" s="187"/>
      <c r="I140" s="205"/>
      <c r="J140" s="176">
        <f t="shared" si="17"/>
        <v>0</v>
      </c>
      <c r="K140" s="176">
        <f>K141</f>
        <v>25</v>
      </c>
      <c r="L140" s="176">
        <f>L141</f>
        <v>28</v>
      </c>
    </row>
    <row r="141" spans="1:12" s="125" customFormat="1" ht="37.5" customHeight="1">
      <c r="A141" s="173" t="s">
        <v>208</v>
      </c>
      <c r="B141" s="203">
        <v>805</v>
      </c>
      <c r="C141" s="204">
        <v>11</v>
      </c>
      <c r="D141" s="204">
        <v>1</v>
      </c>
      <c r="E141" s="179" t="s">
        <v>209</v>
      </c>
      <c r="F141" s="179" t="s">
        <v>30</v>
      </c>
      <c r="G141" s="179" t="s">
        <v>60</v>
      </c>
      <c r="H141" s="179" t="s">
        <v>59</v>
      </c>
      <c r="I141" s="184"/>
      <c r="J141" s="31">
        <f t="shared" si="17"/>
        <v>0</v>
      </c>
      <c r="K141" s="31">
        <f t="shared" si="18"/>
        <v>25</v>
      </c>
      <c r="L141" s="31">
        <f t="shared" si="18"/>
        <v>28</v>
      </c>
    </row>
    <row r="142" spans="1:12" s="162" customFormat="1" ht="41.25" customHeight="1">
      <c r="A142" s="188" t="s">
        <v>250</v>
      </c>
      <c r="B142" s="207">
        <v>805</v>
      </c>
      <c r="C142" s="208">
        <v>11</v>
      </c>
      <c r="D142" s="208">
        <v>1</v>
      </c>
      <c r="E142" s="196" t="s">
        <v>209</v>
      </c>
      <c r="F142" s="196" t="s">
        <v>30</v>
      </c>
      <c r="G142" s="196" t="s">
        <v>92</v>
      </c>
      <c r="H142" s="196" t="s">
        <v>59</v>
      </c>
      <c r="I142" s="217"/>
      <c r="J142" s="197">
        <f t="shared" si="17"/>
        <v>0</v>
      </c>
      <c r="K142" s="197">
        <f t="shared" si="18"/>
        <v>25</v>
      </c>
      <c r="L142" s="197">
        <f t="shared" si="18"/>
        <v>28</v>
      </c>
    </row>
    <row r="143" spans="1:12" s="162" customFormat="1" ht="32.25" customHeight="1">
      <c r="A143" s="220" t="s">
        <v>166</v>
      </c>
      <c r="B143" s="210">
        <v>805</v>
      </c>
      <c r="C143" s="211">
        <v>11</v>
      </c>
      <c r="D143" s="211">
        <v>1</v>
      </c>
      <c r="E143" s="196" t="s">
        <v>209</v>
      </c>
      <c r="F143" s="196" t="s">
        <v>30</v>
      </c>
      <c r="G143" s="196" t="s">
        <v>92</v>
      </c>
      <c r="H143" s="196" t="s">
        <v>251</v>
      </c>
      <c r="I143" s="217"/>
      <c r="J143" s="197">
        <f t="shared" si="17"/>
        <v>0</v>
      </c>
      <c r="K143" s="197">
        <f t="shared" si="18"/>
        <v>25</v>
      </c>
      <c r="L143" s="197">
        <f t="shared" si="18"/>
        <v>28</v>
      </c>
    </row>
    <row r="144" spans="1:12" s="127" customFormat="1" ht="31.5">
      <c r="A144" s="202" t="s">
        <v>124</v>
      </c>
      <c r="B144" s="29">
        <v>805</v>
      </c>
      <c r="C144" s="178">
        <v>11</v>
      </c>
      <c r="D144" s="178">
        <v>1</v>
      </c>
      <c r="E144" s="179" t="s">
        <v>209</v>
      </c>
      <c r="F144" s="179" t="s">
        <v>30</v>
      </c>
      <c r="G144" s="179" t="s">
        <v>92</v>
      </c>
      <c r="H144" s="179" t="s">
        <v>251</v>
      </c>
      <c r="I144" s="184">
        <v>240</v>
      </c>
      <c r="J144" s="31">
        <f t="shared" si="17"/>
        <v>0</v>
      </c>
      <c r="K144" s="31">
        <f t="shared" si="18"/>
        <v>25</v>
      </c>
      <c r="L144" s="31">
        <f t="shared" si="18"/>
        <v>28</v>
      </c>
    </row>
    <row r="145" spans="1:12" s="127" customFormat="1" ht="34.5" customHeight="1" hidden="1">
      <c r="A145" s="116" t="s">
        <v>93</v>
      </c>
      <c r="B145" s="310">
        <v>805</v>
      </c>
      <c r="C145" s="118">
        <v>11</v>
      </c>
      <c r="D145" s="118">
        <v>1</v>
      </c>
      <c r="E145" s="119" t="s">
        <v>209</v>
      </c>
      <c r="F145" s="119" t="s">
        <v>30</v>
      </c>
      <c r="G145" s="119" t="s">
        <v>92</v>
      </c>
      <c r="H145" s="119" t="s">
        <v>223</v>
      </c>
      <c r="I145" s="120">
        <v>244</v>
      </c>
      <c r="J145" s="121">
        <v>0</v>
      </c>
      <c r="K145" s="121">
        <v>25</v>
      </c>
      <c r="L145" s="121">
        <v>28</v>
      </c>
    </row>
    <row r="146" spans="1:12" s="129" customFormat="1" ht="17.25" customHeight="1">
      <c r="A146" s="173" t="s">
        <v>170</v>
      </c>
      <c r="B146" s="203"/>
      <c r="C146" s="204"/>
      <c r="D146" s="204"/>
      <c r="E146" s="187"/>
      <c r="F146" s="187"/>
      <c r="G146" s="187"/>
      <c r="H146" s="187"/>
      <c r="I146" s="205"/>
      <c r="J146" s="176">
        <f>J148</f>
        <v>4531.400000000001</v>
      </c>
      <c r="K146" s="176">
        <f>K148-K147</f>
        <v>4270.3</v>
      </c>
      <c r="L146" s="176">
        <f>L148-L147</f>
        <v>4415.4</v>
      </c>
    </row>
    <row r="147" spans="1:12" s="129" customFormat="1" ht="15.75">
      <c r="A147" s="224" t="s">
        <v>120</v>
      </c>
      <c r="B147" s="225"/>
      <c r="C147" s="226"/>
      <c r="D147" s="226"/>
      <c r="E147" s="223"/>
      <c r="F147" s="223"/>
      <c r="G147" s="187"/>
      <c r="H147" s="187"/>
      <c r="I147" s="205"/>
      <c r="J147" s="176">
        <v>0</v>
      </c>
      <c r="K147" s="176">
        <v>95</v>
      </c>
      <c r="L147" s="176">
        <v>198</v>
      </c>
    </row>
    <row r="148" spans="1:12" s="125" customFormat="1" ht="15.75">
      <c r="A148" s="173" t="s">
        <v>15</v>
      </c>
      <c r="B148" s="32"/>
      <c r="C148" s="181"/>
      <c r="D148" s="181"/>
      <c r="E148" s="29"/>
      <c r="F148" s="29"/>
      <c r="G148" s="175"/>
      <c r="H148" s="175"/>
      <c r="I148" s="32"/>
      <c r="J148" s="176">
        <f>J77+J82+J89+J96+J127+J133+J139+J17</f>
        <v>4531.400000000001</v>
      </c>
      <c r="K148" s="176">
        <f>K77+K82+K89+K96+K127+K133+K139+K17+K147</f>
        <v>4365.3</v>
      </c>
      <c r="L148" s="176">
        <f>L77+L82+L89+L96+L127+L133+L139+L17+L147</f>
        <v>4613.4</v>
      </c>
    </row>
    <row r="149" spans="10:12" ht="15.75" customHeight="1">
      <c r="J149" s="30"/>
      <c r="L149" s="100" t="s">
        <v>254</v>
      </c>
    </row>
    <row r="150" ht="12.75">
      <c r="N150" s="108"/>
    </row>
  </sheetData>
  <sheetProtection/>
  <mergeCells count="12">
    <mergeCell ref="E15:H15"/>
    <mergeCell ref="A11:L11"/>
    <mergeCell ref="A13:A14"/>
    <mergeCell ref="B13:B14"/>
    <mergeCell ref="C13:C14"/>
    <mergeCell ref="I6:J6"/>
    <mergeCell ref="I8:K8"/>
    <mergeCell ref="I9:J9"/>
    <mergeCell ref="D13:D14"/>
    <mergeCell ref="E13:H14"/>
    <mergeCell ref="I13:I14"/>
    <mergeCell ref="J13:L13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7"/>
  <sheetViews>
    <sheetView view="pageBreakPreview" zoomScale="90" zoomScaleNormal="75" zoomScaleSheetLayoutView="90" zoomScalePageLayoutView="0" workbookViewId="0" topLeftCell="A1">
      <selection activeCell="J3" sqref="J3"/>
    </sheetView>
  </sheetViews>
  <sheetFormatPr defaultColWidth="9.140625" defaultRowHeight="12.75"/>
  <cols>
    <col min="1" max="1" width="57.8515625" style="39" customWidth="1"/>
    <col min="2" max="2" width="4.28125" style="39" customWidth="1"/>
    <col min="3" max="3" width="3.421875" style="39" customWidth="1"/>
    <col min="4" max="4" width="3.57421875" style="39" customWidth="1"/>
    <col min="5" max="5" width="9.140625" style="87" customWidth="1"/>
    <col min="6" max="6" width="6.28125" style="87" customWidth="1"/>
    <col min="7" max="7" width="6.00390625" style="87" customWidth="1"/>
    <col min="8" max="8" width="5.7109375" style="87" customWidth="1"/>
    <col min="9" max="9" width="6.421875" style="87" customWidth="1"/>
    <col min="10" max="10" width="10.57421875" style="41" customWidth="1"/>
    <col min="11" max="11" width="10.57421875" style="1" customWidth="1"/>
    <col min="12" max="12" width="11.140625" style="1" customWidth="1"/>
    <col min="13" max="16384" width="9.140625" style="1" customWidth="1"/>
  </cols>
  <sheetData>
    <row r="1" spans="8:9" ht="18">
      <c r="H1" s="321" t="s">
        <v>268</v>
      </c>
      <c r="I1" s="14"/>
    </row>
    <row r="2" spans="8:9" ht="18">
      <c r="H2" s="321" t="s">
        <v>29</v>
      </c>
      <c r="I2" s="14"/>
    </row>
    <row r="3" spans="8:10" ht="18">
      <c r="H3" s="321" t="s">
        <v>279</v>
      </c>
      <c r="I3" s="14"/>
      <c r="J3" s="41" t="s">
        <v>283</v>
      </c>
    </row>
    <row r="5" spans="1:13" s="2" customFormat="1" ht="15">
      <c r="A5" s="15"/>
      <c r="B5" s="15"/>
      <c r="C5" s="15"/>
      <c r="D5" s="15"/>
      <c r="E5" s="345"/>
      <c r="F5" s="345"/>
      <c r="G5" s="283"/>
      <c r="H5" s="323" t="s">
        <v>258</v>
      </c>
      <c r="I5" s="323"/>
      <c r="J5" s="283"/>
      <c r="K5" s="82"/>
      <c r="L5" s="82"/>
      <c r="M5" s="82"/>
    </row>
    <row r="6" spans="1:13" s="2" customFormat="1" ht="15">
      <c r="A6" s="15"/>
      <c r="B6" s="15"/>
      <c r="C6" s="15"/>
      <c r="D6" s="15"/>
      <c r="E6" s="284"/>
      <c r="F6" s="284"/>
      <c r="G6" s="283"/>
      <c r="H6" s="284" t="s">
        <v>229</v>
      </c>
      <c r="I6" s="284"/>
      <c r="J6" s="283"/>
      <c r="K6" s="82"/>
      <c r="L6" s="82"/>
      <c r="M6" s="82"/>
    </row>
    <row r="7" spans="1:13" s="2" customFormat="1" ht="24.75" customHeight="1">
      <c r="A7" s="15"/>
      <c r="B7" s="15"/>
      <c r="C7" s="15"/>
      <c r="D7" s="15"/>
      <c r="E7" s="346"/>
      <c r="F7" s="346"/>
      <c r="G7" s="346"/>
      <c r="H7" s="346" t="s">
        <v>230</v>
      </c>
      <c r="I7" s="346"/>
      <c r="J7" s="346"/>
      <c r="K7" s="346"/>
      <c r="L7" s="346"/>
      <c r="M7" s="82"/>
    </row>
    <row r="8" spans="5:13" ht="18">
      <c r="E8" s="345"/>
      <c r="F8" s="345"/>
      <c r="G8" s="283"/>
      <c r="H8" s="323" t="s">
        <v>282</v>
      </c>
      <c r="I8" s="323"/>
      <c r="J8" s="283"/>
      <c r="K8" s="84"/>
      <c r="L8" s="84"/>
      <c r="M8" s="84"/>
    </row>
    <row r="9" spans="1:13" s="2" customFormat="1" ht="15">
      <c r="A9" s="89"/>
      <c r="B9" s="89"/>
      <c r="C9" s="89"/>
      <c r="D9" s="89"/>
      <c r="E9" s="89"/>
      <c r="F9" s="89"/>
      <c r="G9" s="89"/>
      <c r="H9" s="89"/>
      <c r="I9" s="89"/>
      <c r="J9" s="131"/>
      <c r="K9" s="83"/>
      <c r="L9" s="83"/>
      <c r="M9" s="83"/>
    </row>
    <row r="10" spans="1:13" s="2" customFormat="1" ht="18.75">
      <c r="A10" s="397" t="s">
        <v>157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83"/>
      <c r="M10" s="83"/>
    </row>
    <row r="11" spans="1:12" s="2" customFormat="1" ht="57.75" customHeight="1">
      <c r="A11" s="405" t="s">
        <v>242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</row>
    <row r="12" spans="1:11" ht="3.75" customHeight="1">
      <c r="A12" s="392"/>
      <c r="B12" s="392"/>
      <c r="C12" s="392"/>
      <c r="D12" s="392"/>
      <c r="E12" s="392"/>
      <c r="F12" s="392"/>
      <c r="G12" s="392"/>
      <c r="H12" s="392"/>
      <c r="I12" s="393"/>
      <c r="J12" s="393"/>
      <c r="K12" s="43"/>
    </row>
    <row r="13" spans="1:10" ht="0.75" customHeight="1">
      <c r="A13" s="33"/>
      <c r="B13" s="33"/>
      <c r="C13" s="33"/>
      <c r="D13" s="33"/>
      <c r="E13" s="33"/>
      <c r="F13" s="33"/>
      <c r="G13" s="33"/>
      <c r="H13" s="33"/>
      <c r="I13" s="33"/>
      <c r="J13" s="171"/>
    </row>
    <row r="14" spans="1:12" ht="33" customHeight="1">
      <c r="A14" s="398" t="s">
        <v>10</v>
      </c>
      <c r="B14" s="399" t="s">
        <v>19</v>
      </c>
      <c r="C14" s="400"/>
      <c r="D14" s="400"/>
      <c r="E14" s="401"/>
      <c r="F14" s="389" t="s">
        <v>26</v>
      </c>
      <c r="G14" s="388" t="s">
        <v>17</v>
      </c>
      <c r="H14" s="388" t="s">
        <v>18</v>
      </c>
      <c r="I14" s="389" t="s">
        <v>20</v>
      </c>
      <c r="J14" s="355" t="s">
        <v>52</v>
      </c>
      <c r="K14" s="390"/>
      <c r="L14" s="391"/>
    </row>
    <row r="15" spans="1:12" ht="22.5" customHeight="1">
      <c r="A15" s="398"/>
      <c r="B15" s="402"/>
      <c r="C15" s="403"/>
      <c r="D15" s="403"/>
      <c r="E15" s="404"/>
      <c r="F15" s="389"/>
      <c r="G15" s="388"/>
      <c r="H15" s="388"/>
      <c r="I15" s="389"/>
      <c r="J15" s="172" t="s">
        <v>181</v>
      </c>
      <c r="K15" s="92" t="s">
        <v>200</v>
      </c>
      <c r="L15" s="92" t="s">
        <v>224</v>
      </c>
    </row>
    <row r="16" spans="1:12" ht="18">
      <c r="A16" s="34">
        <v>1</v>
      </c>
      <c r="B16" s="394">
        <v>2</v>
      </c>
      <c r="C16" s="395"/>
      <c r="D16" s="395"/>
      <c r="E16" s="396"/>
      <c r="F16" s="32">
        <v>3</v>
      </c>
      <c r="G16" s="32">
        <v>4</v>
      </c>
      <c r="H16" s="32">
        <v>5</v>
      </c>
      <c r="I16" s="32">
        <v>6</v>
      </c>
      <c r="J16" s="34">
        <v>7</v>
      </c>
      <c r="K16" s="34">
        <v>8</v>
      </c>
      <c r="L16" s="34">
        <v>9</v>
      </c>
    </row>
    <row r="17" spans="1:12" s="128" customFormat="1" ht="57" customHeight="1">
      <c r="A17" s="248" t="s">
        <v>208</v>
      </c>
      <c r="B17" s="249" t="s">
        <v>209</v>
      </c>
      <c r="C17" s="249" t="s">
        <v>30</v>
      </c>
      <c r="D17" s="249" t="s">
        <v>60</v>
      </c>
      <c r="E17" s="177" t="s">
        <v>59</v>
      </c>
      <c r="F17" s="174"/>
      <c r="G17" s="174"/>
      <c r="H17" s="178"/>
      <c r="I17" s="178"/>
      <c r="J17" s="176"/>
      <c r="K17" s="252"/>
      <c r="L17" s="252"/>
    </row>
    <row r="18" spans="1:12" s="316" customFormat="1" ht="39" customHeight="1">
      <c r="A18" s="206" t="s">
        <v>244</v>
      </c>
      <c r="B18" s="319" t="s">
        <v>209</v>
      </c>
      <c r="C18" s="319" t="s">
        <v>30</v>
      </c>
      <c r="D18" s="319" t="s">
        <v>85</v>
      </c>
      <c r="E18" s="190" t="s">
        <v>59</v>
      </c>
      <c r="F18" s="189">
        <v>805</v>
      </c>
      <c r="G18" s="190" t="s">
        <v>89</v>
      </c>
      <c r="H18" s="320">
        <v>10</v>
      </c>
      <c r="I18" s="208"/>
      <c r="J18" s="192">
        <f>J20</f>
        <v>0</v>
      </c>
      <c r="K18" s="192">
        <f>K20</f>
        <v>60</v>
      </c>
      <c r="L18" s="192">
        <f>L20</f>
        <v>66</v>
      </c>
    </row>
    <row r="19" spans="1:12" s="163" customFormat="1" ht="21" customHeight="1">
      <c r="A19" s="193" t="s">
        <v>245</v>
      </c>
      <c r="B19" s="195" t="s">
        <v>209</v>
      </c>
      <c r="C19" s="195" t="s">
        <v>30</v>
      </c>
      <c r="D19" s="195" t="s">
        <v>85</v>
      </c>
      <c r="E19" s="195" t="s">
        <v>139</v>
      </c>
      <c r="F19" s="194">
        <v>805</v>
      </c>
      <c r="G19" s="195" t="s">
        <v>89</v>
      </c>
      <c r="H19" s="250">
        <v>10</v>
      </c>
      <c r="I19" s="211"/>
      <c r="J19" s="197">
        <f>J20</f>
        <v>0</v>
      </c>
      <c r="K19" s="197">
        <f>K20</f>
        <v>60</v>
      </c>
      <c r="L19" s="197">
        <f>L20</f>
        <v>66</v>
      </c>
    </row>
    <row r="20" spans="1:12" s="128" customFormat="1" ht="42" customHeight="1">
      <c r="A20" s="202" t="s">
        <v>124</v>
      </c>
      <c r="B20" s="181" t="s">
        <v>209</v>
      </c>
      <c r="C20" s="181" t="s">
        <v>30</v>
      </c>
      <c r="D20" s="181" t="s">
        <v>85</v>
      </c>
      <c r="E20" s="181" t="s">
        <v>139</v>
      </c>
      <c r="F20" s="32">
        <v>805</v>
      </c>
      <c r="G20" s="181" t="s">
        <v>89</v>
      </c>
      <c r="H20" s="182">
        <v>10</v>
      </c>
      <c r="I20" s="178">
        <v>240</v>
      </c>
      <c r="J20" s="31">
        <f>'приложение 6'!J87</f>
        <v>0</v>
      </c>
      <c r="K20" s="31">
        <f>'приложение 6'!K87</f>
        <v>60</v>
      </c>
      <c r="L20" s="31">
        <f>'приложение 6'!L87</f>
        <v>66</v>
      </c>
    </row>
    <row r="21" spans="1:12" s="163" customFormat="1" ht="20.25" customHeight="1" hidden="1">
      <c r="A21" s="193" t="s">
        <v>178</v>
      </c>
      <c r="B21" s="195" t="s">
        <v>85</v>
      </c>
      <c r="C21" s="195" t="s">
        <v>30</v>
      </c>
      <c r="D21" s="195" t="s">
        <v>85</v>
      </c>
      <c r="E21" s="195" t="s">
        <v>177</v>
      </c>
      <c r="F21" s="194">
        <v>805</v>
      </c>
      <c r="G21" s="195" t="s">
        <v>89</v>
      </c>
      <c r="H21" s="250">
        <v>10</v>
      </c>
      <c r="I21" s="211"/>
      <c r="J21" s="197" t="e">
        <f>J22</f>
        <v>#REF!</v>
      </c>
      <c r="K21" s="253"/>
      <c r="L21" s="253"/>
    </row>
    <row r="22" spans="1:12" s="128" customFormat="1" ht="34.5" customHeight="1" hidden="1">
      <c r="A22" s="202" t="s">
        <v>124</v>
      </c>
      <c r="B22" s="195" t="s">
        <v>85</v>
      </c>
      <c r="C22" s="195" t="s">
        <v>30</v>
      </c>
      <c r="D22" s="195" t="s">
        <v>85</v>
      </c>
      <c r="E22" s="195" t="s">
        <v>177</v>
      </c>
      <c r="F22" s="194">
        <v>805</v>
      </c>
      <c r="G22" s="195" t="s">
        <v>89</v>
      </c>
      <c r="H22" s="250">
        <v>10</v>
      </c>
      <c r="I22" s="178">
        <v>240</v>
      </c>
      <c r="J22" s="31" t="e">
        <f>'приложение 6'!#REF!</f>
        <v>#REF!</v>
      </c>
      <c r="K22" s="252"/>
      <c r="L22" s="252"/>
    </row>
    <row r="23" spans="1:12" s="128" customFormat="1" ht="42.75" customHeight="1" hidden="1">
      <c r="A23" s="268" t="s">
        <v>163</v>
      </c>
      <c r="B23" s="260" t="s">
        <v>209</v>
      </c>
      <c r="C23" s="260" t="s">
        <v>30</v>
      </c>
      <c r="D23" s="260" t="s">
        <v>64</v>
      </c>
      <c r="E23" s="269" t="s">
        <v>59</v>
      </c>
      <c r="F23" s="270">
        <v>805</v>
      </c>
      <c r="G23" s="269" t="s">
        <v>63</v>
      </c>
      <c r="H23" s="262" t="s">
        <v>160</v>
      </c>
      <c r="I23" s="266"/>
      <c r="J23" s="263">
        <f aca="true" t="shared" si="0" ref="J23:L24">J24</f>
        <v>0</v>
      </c>
      <c r="K23" s="263">
        <f t="shared" si="0"/>
        <v>0</v>
      </c>
      <c r="L23" s="263">
        <f t="shared" si="0"/>
        <v>0</v>
      </c>
    </row>
    <row r="24" spans="1:12" s="128" customFormat="1" ht="57.75" customHeight="1" hidden="1">
      <c r="A24" s="254" t="s">
        <v>150</v>
      </c>
      <c r="B24" s="255" t="s">
        <v>209</v>
      </c>
      <c r="C24" s="255" t="s">
        <v>30</v>
      </c>
      <c r="D24" s="255" t="s">
        <v>64</v>
      </c>
      <c r="E24" s="271" t="s">
        <v>151</v>
      </c>
      <c r="F24" s="272">
        <v>805</v>
      </c>
      <c r="G24" s="271" t="s">
        <v>63</v>
      </c>
      <c r="H24" s="265" t="s">
        <v>160</v>
      </c>
      <c r="I24" s="258"/>
      <c r="J24" s="121">
        <f t="shared" si="0"/>
        <v>0</v>
      </c>
      <c r="K24" s="121">
        <f t="shared" si="0"/>
        <v>0</v>
      </c>
      <c r="L24" s="121">
        <f t="shared" si="0"/>
        <v>0</v>
      </c>
    </row>
    <row r="25" spans="1:12" s="128" customFormat="1" ht="38.25" customHeight="1" hidden="1">
      <c r="A25" s="158" t="s">
        <v>124</v>
      </c>
      <c r="B25" s="123" t="s">
        <v>209</v>
      </c>
      <c r="C25" s="123" t="s">
        <v>30</v>
      </c>
      <c r="D25" s="123" t="s">
        <v>64</v>
      </c>
      <c r="E25" s="273" t="s">
        <v>151</v>
      </c>
      <c r="F25" s="274">
        <v>805</v>
      </c>
      <c r="G25" s="273" t="s">
        <v>63</v>
      </c>
      <c r="H25" s="119" t="s">
        <v>160</v>
      </c>
      <c r="I25" s="118">
        <v>240</v>
      </c>
      <c r="J25" s="121">
        <f>'приложение 6'!J94</f>
        <v>0</v>
      </c>
      <c r="K25" s="121">
        <f>'приложение 6'!K94</f>
        <v>0</v>
      </c>
      <c r="L25" s="121">
        <f>'приложение 6'!L94</f>
        <v>0</v>
      </c>
    </row>
    <row r="26" spans="1:12" s="128" customFormat="1" ht="51" customHeight="1" hidden="1">
      <c r="A26" s="312" t="s">
        <v>225</v>
      </c>
      <c r="B26" s="260" t="s">
        <v>209</v>
      </c>
      <c r="C26" s="260" t="s">
        <v>30</v>
      </c>
      <c r="D26" s="260" t="s">
        <v>89</v>
      </c>
      <c r="E26" s="260" t="s">
        <v>59</v>
      </c>
      <c r="F26" s="261">
        <v>805</v>
      </c>
      <c r="G26" s="260" t="s">
        <v>91</v>
      </c>
      <c r="H26" s="262" t="s">
        <v>85</v>
      </c>
      <c r="I26" s="266"/>
      <c r="J26" s="263">
        <f aca="true" t="shared" si="1" ref="J26:L27">J27</f>
        <v>0</v>
      </c>
      <c r="K26" s="263">
        <f t="shared" si="1"/>
        <v>0</v>
      </c>
      <c r="L26" s="263">
        <f t="shared" si="1"/>
        <v>0</v>
      </c>
    </row>
    <row r="27" spans="1:12" s="128" customFormat="1" ht="104.25" customHeight="1" hidden="1">
      <c r="A27" s="158" t="s">
        <v>140</v>
      </c>
      <c r="B27" s="123" t="s">
        <v>209</v>
      </c>
      <c r="C27" s="123" t="s">
        <v>30</v>
      </c>
      <c r="D27" s="123" t="s">
        <v>89</v>
      </c>
      <c r="E27" s="119" t="s">
        <v>141</v>
      </c>
      <c r="F27" s="124">
        <v>805</v>
      </c>
      <c r="G27" s="123" t="s">
        <v>91</v>
      </c>
      <c r="H27" s="119" t="s">
        <v>85</v>
      </c>
      <c r="I27" s="118"/>
      <c r="J27" s="121">
        <f t="shared" si="1"/>
        <v>0</v>
      </c>
      <c r="K27" s="121">
        <f t="shared" si="1"/>
        <v>0</v>
      </c>
      <c r="L27" s="121">
        <f t="shared" si="1"/>
        <v>0</v>
      </c>
    </row>
    <row r="28" spans="1:12" s="128" customFormat="1" ht="48" customHeight="1" hidden="1">
      <c r="A28" s="158" t="s">
        <v>124</v>
      </c>
      <c r="B28" s="123" t="s">
        <v>209</v>
      </c>
      <c r="C28" s="123" t="s">
        <v>30</v>
      </c>
      <c r="D28" s="123" t="s">
        <v>89</v>
      </c>
      <c r="E28" s="119" t="s">
        <v>141</v>
      </c>
      <c r="F28" s="124">
        <v>805</v>
      </c>
      <c r="G28" s="123" t="s">
        <v>91</v>
      </c>
      <c r="H28" s="119" t="s">
        <v>85</v>
      </c>
      <c r="I28" s="118">
        <v>240</v>
      </c>
      <c r="J28" s="121">
        <f>'приложение 6'!J101</f>
        <v>0</v>
      </c>
      <c r="K28" s="121">
        <f>'приложение 6'!K101</f>
        <v>0</v>
      </c>
      <c r="L28" s="121">
        <f>'приложение 6'!L101</f>
        <v>0</v>
      </c>
    </row>
    <row r="29" spans="1:12" s="130" customFormat="1" ht="60" customHeight="1">
      <c r="A29" s="215" t="s">
        <v>246</v>
      </c>
      <c r="B29" s="177" t="s">
        <v>209</v>
      </c>
      <c r="C29" s="177" t="s">
        <v>30</v>
      </c>
      <c r="D29" s="177" t="s">
        <v>63</v>
      </c>
      <c r="E29" s="177" t="s">
        <v>59</v>
      </c>
      <c r="F29" s="174">
        <v>805</v>
      </c>
      <c r="G29" s="177" t="s">
        <v>91</v>
      </c>
      <c r="H29" s="204">
        <v>3</v>
      </c>
      <c r="I29" s="204"/>
      <c r="J29" s="176">
        <f>J31+J33+J35</f>
        <v>795.9000000000001</v>
      </c>
      <c r="K29" s="176">
        <f>K31+K33+K35</f>
        <v>1111</v>
      </c>
      <c r="L29" s="176">
        <f>L31+L33+L35</f>
        <v>1123.3</v>
      </c>
    </row>
    <row r="30" spans="1:12" s="164" customFormat="1" ht="35.25" customHeight="1">
      <c r="A30" s="216" t="s">
        <v>247</v>
      </c>
      <c r="B30" s="195" t="s">
        <v>209</v>
      </c>
      <c r="C30" s="195" t="s">
        <v>30</v>
      </c>
      <c r="D30" s="195" t="s">
        <v>63</v>
      </c>
      <c r="E30" s="195" t="s">
        <v>145</v>
      </c>
      <c r="F30" s="194">
        <v>805</v>
      </c>
      <c r="G30" s="195" t="s">
        <v>91</v>
      </c>
      <c r="H30" s="211">
        <v>3</v>
      </c>
      <c r="I30" s="211"/>
      <c r="J30" s="197">
        <f>J31</f>
        <v>0</v>
      </c>
      <c r="K30" s="197">
        <f>K31</f>
        <v>30</v>
      </c>
      <c r="L30" s="197">
        <f>L31</f>
        <v>33</v>
      </c>
    </row>
    <row r="31" spans="1:12" s="130" customFormat="1" ht="42" customHeight="1">
      <c r="A31" s="202" t="s">
        <v>124</v>
      </c>
      <c r="B31" s="181" t="s">
        <v>209</v>
      </c>
      <c r="C31" s="181" t="s">
        <v>30</v>
      </c>
      <c r="D31" s="181" t="s">
        <v>63</v>
      </c>
      <c r="E31" s="181" t="s">
        <v>145</v>
      </c>
      <c r="F31" s="32">
        <v>805</v>
      </c>
      <c r="G31" s="181" t="s">
        <v>91</v>
      </c>
      <c r="H31" s="178">
        <v>3</v>
      </c>
      <c r="I31" s="178">
        <v>240</v>
      </c>
      <c r="J31" s="31">
        <f>'приложение 6'!J110</f>
        <v>0</v>
      </c>
      <c r="K31" s="31">
        <f>'приложение 6'!K110</f>
        <v>30</v>
      </c>
      <c r="L31" s="31">
        <f>'приложение 6'!L110</f>
        <v>33</v>
      </c>
    </row>
    <row r="32" spans="1:12" s="164" customFormat="1" ht="27" customHeight="1">
      <c r="A32" s="216" t="s">
        <v>162</v>
      </c>
      <c r="B32" s="195" t="s">
        <v>209</v>
      </c>
      <c r="C32" s="195" t="s">
        <v>30</v>
      </c>
      <c r="D32" s="195" t="s">
        <v>63</v>
      </c>
      <c r="E32" s="195" t="s">
        <v>146</v>
      </c>
      <c r="F32" s="194">
        <v>805</v>
      </c>
      <c r="G32" s="195" t="s">
        <v>91</v>
      </c>
      <c r="H32" s="211">
        <v>3</v>
      </c>
      <c r="I32" s="211"/>
      <c r="J32" s="197">
        <f>J33</f>
        <v>51.00000000000001</v>
      </c>
      <c r="K32" s="197">
        <f>K33</f>
        <v>344.1</v>
      </c>
      <c r="L32" s="197">
        <f>L33</f>
        <v>353.4</v>
      </c>
    </row>
    <row r="33" spans="1:12" s="130" customFormat="1" ht="36.75" customHeight="1">
      <c r="A33" s="202" t="s">
        <v>124</v>
      </c>
      <c r="B33" s="181" t="s">
        <v>209</v>
      </c>
      <c r="C33" s="181" t="s">
        <v>30</v>
      </c>
      <c r="D33" s="181" t="s">
        <v>63</v>
      </c>
      <c r="E33" s="181" t="s">
        <v>146</v>
      </c>
      <c r="F33" s="32">
        <v>805</v>
      </c>
      <c r="G33" s="181" t="s">
        <v>91</v>
      </c>
      <c r="H33" s="178">
        <v>3</v>
      </c>
      <c r="I33" s="178">
        <v>240</v>
      </c>
      <c r="J33" s="31">
        <f>'приложение 6'!J113</f>
        <v>51.00000000000001</v>
      </c>
      <c r="K33" s="31">
        <f>'приложение 6'!K113</f>
        <v>344.1</v>
      </c>
      <c r="L33" s="31">
        <f>'приложение 6'!L113</f>
        <v>353.4</v>
      </c>
    </row>
    <row r="34" spans="1:12" s="164" customFormat="1" ht="27.75" customHeight="1">
      <c r="A34" s="220" t="s">
        <v>193</v>
      </c>
      <c r="B34" s="195" t="s">
        <v>209</v>
      </c>
      <c r="C34" s="195" t="s">
        <v>30</v>
      </c>
      <c r="D34" s="181" t="s">
        <v>63</v>
      </c>
      <c r="E34" s="195" t="s">
        <v>161</v>
      </c>
      <c r="F34" s="194">
        <v>805</v>
      </c>
      <c r="G34" s="195" t="s">
        <v>91</v>
      </c>
      <c r="H34" s="211">
        <v>3</v>
      </c>
      <c r="I34" s="208"/>
      <c r="J34" s="197">
        <f>J35</f>
        <v>744.9000000000001</v>
      </c>
      <c r="K34" s="197">
        <f>K35</f>
        <v>736.9</v>
      </c>
      <c r="L34" s="197">
        <f>L35</f>
        <v>736.9</v>
      </c>
    </row>
    <row r="35" spans="1:12" s="130" customFormat="1" ht="37.5" customHeight="1">
      <c r="A35" s="202" t="s">
        <v>124</v>
      </c>
      <c r="B35" s="181" t="s">
        <v>209</v>
      </c>
      <c r="C35" s="181" t="s">
        <v>30</v>
      </c>
      <c r="D35" s="181" t="s">
        <v>63</v>
      </c>
      <c r="E35" s="181" t="s">
        <v>161</v>
      </c>
      <c r="F35" s="32">
        <v>805</v>
      </c>
      <c r="G35" s="181" t="s">
        <v>91</v>
      </c>
      <c r="H35" s="178">
        <v>3</v>
      </c>
      <c r="I35" s="178">
        <v>240</v>
      </c>
      <c r="J35" s="31">
        <f>'приложение 6'!J116</f>
        <v>744.9000000000001</v>
      </c>
      <c r="K35" s="31">
        <f>'приложение 6'!K116</f>
        <v>736.9</v>
      </c>
      <c r="L35" s="31">
        <f>'приложение 6'!L116</f>
        <v>736.9</v>
      </c>
    </row>
    <row r="36" spans="1:12" s="163" customFormat="1" ht="29.25" customHeight="1" hidden="1">
      <c r="A36" s="254" t="s">
        <v>144</v>
      </c>
      <c r="B36" s="255" t="s">
        <v>209</v>
      </c>
      <c r="C36" s="255" t="s">
        <v>30</v>
      </c>
      <c r="D36" s="255" t="s">
        <v>64</v>
      </c>
      <c r="E36" s="255" t="s">
        <v>145</v>
      </c>
      <c r="F36" s="256">
        <v>805</v>
      </c>
      <c r="G36" s="255" t="s">
        <v>91</v>
      </c>
      <c r="H36" s="258">
        <v>3</v>
      </c>
      <c r="I36" s="258"/>
      <c r="J36" s="257" t="e">
        <f>J37</f>
        <v>#REF!</v>
      </c>
      <c r="K36" s="257" t="e">
        <f>K37</f>
        <v>#REF!</v>
      </c>
      <c r="L36" s="253"/>
    </row>
    <row r="37" spans="1:12" s="128" customFormat="1" ht="36" customHeight="1" hidden="1">
      <c r="A37" s="158" t="s">
        <v>124</v>
      </c>
      <c r="B37" s="123" t="s">
        <v>209</v>
      </c>
      <c r="C37" s="123" t="s">
        <v>30</v>
      </c>
      <c r="D37" s="123" t="s">
        <v>64</v>
      </c>
      <c r="E37" s="123" t="s">
        <v>145</v>
      </c>
      <c r="F37" s="124">
        <v>805</v>
      </c>
      <c r="G37" s="123" t="s">
        <v>91</v>
      </c>
      <c r="H37" s="118">
        <v>3</v>
      </c>
      <c r="I37" s="118">
        <v>240</v>
      </c>
      <c r="J37" s="121" t="e">
        <f>'приложение 6'!#REF!</f>
        <v>#REF!</v>
      </c>
      <c r="K37" s="121" t="e">
        <f>'приложение 6'!#REF!</f>
        <v>#REF!</v>
      </c>
      <c r="L37" s="252"/>
    </row>
    <row r="38" spans="1:12" s="163" customFormat="1" ht="39.75" customHeight="1">
      <c r="A38" s="218" t="s">
        <v>248</v>
      </c>
      <c r="B38" s="190" t="s">
        <v>209</v>
      </c>
      <c r="C38" s="190" t="s">
        <v>30</v>
      </c>
      <c r="D38" s="190" t="s">
        <v>91</v>
      </c>
      <c r="E38" s="190" t="s">
        <v>59</v>
      </c>
      <c r="F38" s="189">
        <v>805</v>
      </c>
      <c r="G38" s="190" t="s">
        <v>91</v>
      </c>
      <c r="H38" s="191" t="s">
        <v>91</v>
      </c>
      <c r="I38" s="208"/>
      <c r="J38" s="192">
        <f>J39</f>
        <v>219.2</v>
      </c>
      <c r="K38" s="192">
        <f>K39</f>
        <v>0</v>
      </c>
      <c r="L38" s="192">
        <f>L39</f>
        <v>0</v>
      </c>
    </row>
    <row r="39" spans="1:12" s="163" customFormat="1" ht="78.75" customHeight="1">
      <c r="A39" s="220" t="s">
        <v>142</v>
      </c>
      <c r="B39" s="195" t="s">
        <v>209</v>
      </c>
      <c r="C39" s="195" t="s">
        <v>30</v>
      </c>
      <c r="D39" s="195" t="s">
        <v>91</v>
      </c>
      <c r="E39" s="196" t="s">
        <v>143</v>
      </c>
      <c r="F39" s="194">
        <v>805</v>
      </c>
      <c r="G39" s="195" t="s">
        <v>91</v>
      </c>
      <c r="H39" s="196" t="s">
        <v>91</v>
      </c>
      <c r="I39" s="211"/>
      <c r="J39" s="197">
        <f>J40+J41</f>
        <v>219.2</v>
      </c>
      <c r="K39" s="197">
        <f>K40+K41</f>
        <v>0</v>
      </c>
      <c r="L39" s="197">
        <f>L40+L41</f>
        <v>0</v>
      </c>
    </row>
    <row r="40" spans="1:12" s="163" customFormat="1" ht="27" customHeight="1">
      <c r="A40" s="180" t="s">
        <v>122</v>
      </c>
      <c r="B40" s="181" t="s">
        <v>209</v>
      </c>
      <c r="C40" s="181" t="s">
        <v>30</v>
      </c>
      <c r="D40" s="181" t="s">
        <v>91</v>
      </c>
      <c r="E40" s="179" t="s">
        <v>143</v>
      </c>
      <c r="F40" s="32">
        <v>805</v>
      </c>
      <c r="G40" s="181" t="s">
        <v>91</v>
      </c>
      <c r="H40" s="179" t="s">
        <v>91</v>
      </c>
      <c r="I40" s="178">
        <v>120</v>
      </c>
      <c r="J40" s="197">
        <f>'приложение 6'!J121</f>
        <v>148.1</v>
      </c>
      <c r="K40" s="197">
        <f>'приложение 6'!K121</f>
        <v>0</v>
      </c>
      <c r="L40" s="197">
        <f>'приложение 6'!L121</f>
        <v>0</v>
      </c>
    </row>
    <row r="41" spans="1:12" s="128" customFormat="1" ht="41.25" customHeight="1">
      <c r="A41" s="202" t="s">
        <v>124</v>
      </c>
      <c r="B41" s="181" t="s">
        <v>209</v>
      </c>
      <c r="C41" s="181" t="s">
        <v>30</v>
      </c>
      <c r="D41" s="181" t="s">
        <v>91</v>
      </c>
      <c r="E41" s="179" t="s">
        <v>143</v>
      </c>
      <c r="F41" s="32">
        <v>805</v>
      </c>
      <c r="G41" s="181" t="s">
        <v>91</v>
      </c>
      <c r="H41" s="179" t="s">
        <v>91</v>
      </c>
      <c r="I41" s="178">
        <v>240</v>
      </c>
      <c r="J41" s="31">
        <f>'приложение 6'!J124</f>
        <v>71.1</v>
      </c>
      <c r="K41" s="31">
        <f>'приложение 6'!K124</f>
        <v>0</v>
      </c>
      <c r="L41" s="31">
        <f>'приложение 6'!L124</f>
        <v>0</v>
      </c>
    </row>
    <row r="42" spans="1:12" s="163" customFormat="1" ht="51" customHeight="1">
      <c r="A42" s="188" t="s">
        <v>249</v>
      </c>
      <c r="B42" s="190" t="s">
        <v>209</v>
      </c>
      <c r="C42" s="190" t="s">
        <v>30</v>
      </c>
      <c r="D42" s="190" t="s">
        <v>86</v>
      </c>
      <c r="E42" s="190" t="s">
        <v>59</v>
      </c>
      <c r="F42" s="317">
        <v>805</v>
      </c>
      <c r="G42" s="318" t="s">
        <v>92</v>
      </c>
      <c r="H42" s="191" t="s">
        <v>92</v>
      </c>
      <c r="I42" s="211"/>
      <c r="J42" s="192">
        <f aca="true" t="shared" si="2" ref="J42:L43">J43</f>
        <v>1.2</v>
      </c>
      <c r="K42" s="192">
        <f t="shared" si="2"/>
        <v>0</v>
      </c>
      <c r="L42" s="192">
        <f t="shared" si="2"/>
        <v>0</v>
      </c>
    </row>
    <row r="43" spans="1:12" s="163" customFormat="1" ht="69.75" customHeight="1">
      <c r="A43" s="220" t="s">
        <v>147</v>
      </c>
      <c r="B43" s="195" t="s">
        <v>209</v>
      </c>
      <c r="C43" s="195" t="s">
        <v>30</v>
      </c>
      <c r="D43" s="195" t="s">
        <v>86</v>
      </c>
      <c r="E43" s="195" t="s">
        <v>148</v>
      </c>
      <c r="F43" s="222">
        <v>805</v>
      </c>
      <c r="G43" s="221" t="s">
        <v>92</v>
      </c>
      <c r="H43" s="196" t="s">
        <v>92</v>
      </c>
      <c r="I43" s="211"/>
      <c r="J43" s="197">
        <f t="shared" si="2"/>
        <v>1.2</v>
      </c>
      <c r="K43" s="197">
        <f t="shared" si="2"/>
        <v>0</v>
      </c>
      <c r="L43" s="197">
        <f t="shared" si="2"/>
        <v>0</v>
      </c>
    </row>
    <row r="44" spans="1:12" s="128" customFormat="1" ht="18" customHeight="1">
      <c r="A44" s="180" t="s">
        <v>23</v>
      </c>
      <c r="B44" s="181" t="s">
        <v>209</v>
      </c>
      <c r="C44" s="181" t="s">
        <v>30</v>
      </c>
      <c r="D44" s="181" t="s">
        <v>86</v>
      </c>
      <c r="E44" s="181" t="s">
        <v>148</v>
      </c>
      <c r="F44" s="213">
        <v>805</v>
      </c>
      <c r="G44" s="212" t="s">
        <v>92</v>
      </c>
      <c r="H44" s="179" t="s">
        <v>92</v>
      </c>
      <c r="I44" s="178">
        <v>540</v>
      </c>
      <c r="J44" s="31">
        <f>'приложение 6'!J132</f>
        <v>1.2</v>
      </c>
      <c r="K44" s="31">
        <f>'приложение 6'!K132</f>
        <v>0</v>
      </c>
      <c r="L44" s="31">
        <f>'приложение 6'!L132</f>
        <v>0</v>
      </c>
    </row>
    <row r="45" spans="1:12" s="128" customFormat="1" ht="23.25" customHeight="1" hidden="1">
      <c r="A45" s="193" t="s">
        <v>178</v>
      </c>
      <c r="B45" s="195" t="s">
        <v>85</v>
      </c>
      <c r="C45" s="195" t="s">
        <v>30</v>
      </c>
      <c r="D45" s="195" t="s">
        <v>64</v>
      </c>
      <c r="E45" s="196" t="s">
        <v>177</v>
      </c>
      <c r="F45" s="194">
        <v>805</v>
      </c>
      <c r="G45" s="195" t="s">
        <v>91</v>
      </c>
      <c r="H45" s="211">
        <v>3</v>
      </c>
      <c r="I45" s="178"/>
      <c r="J45" s="31" t="e">
        <f>J46</f>
        <v>#REF!</v>
      </c>
      <c r="K45" s="252"/>
      <c r="L45" s="252"/>
    </row>
    <row r="46" spans="1:12" s="128" customFormat="1" ht="35.25" customHeight="1" hidden="1">
      <c r="A46" s="202" t="s">
        <v>124</v>
      </c>
      <c r="B46" s="195" t="s">
        <v>85</v>
      </c>
      <c r="C46" s="195" t="s">
        <v>30</v>
      </c>
      <c r="D46" s="195" t="s">
        <v>64</v>
      </c>
      <c r="E46" s="196" t="s">
        <v>177</v>
      </c>
      <c r="F46" s="194">
        <v>805</v>
      </c>
      <c r="G46" s="195" t="s">
        <v>91</v>
      </c>
      <c r="H46" s="211">
        <v>3</v>
      </c>
      <c r="I46" s="178">
        <v>240</v>
      </c>
      <c r="J46" s="31" t="e">
        <f>'приложение 6'!#REF!</f>
        <v>#REF!</v>
      </c>
      <c r="K46" s="252"/>
      <c r="L46" s="252"/>
    </row>
    <row r="47" spans="1:12" s="151" customFormat="1" ht="72.75" customHeight="1" hidden="1">
      <c r="A47" s="259" t="s">
        <v>164</v>
      </c>
      <c r="B47" s="260" t="s">
        <v>209</v>
      </c>
      <c r="C47" s="260" t="s">
        <v>30</v>
      </c>
      <c r="D47" s="260" t="s">
        <v>89</v>
      </c>
      <c r="E47" s="260" t="s">
        <v>59</v>
      </c>
      <c r="F47" s="261">
        <v>805</v>
      </c>
      <c r="G47" s="260" t="s">
        <v>85</v>
      </c>
      <c r="H47" s="262" t="s">
        <v>63</v>
      </c>
      <c r="I47" s="118"/>
      <c r="J47" s="263" t="e">
        <f>J48</f>
        <v>#REF!</v>
      </c>
      <c r="K47" s="263" t="e">
        <f>K48</f>
        <v>#REF!</v>
      </c>
      <c r="L47" s="282"/>
    </row>
    <row r="48" spans="1:12" s="163" customFormat="1" ht="102" customHeight="1" hidden="1">
      <c r="A48" s="264" t="s">
        <v>152</v>
      </c>
      <c r="B48" s="255" t="s">
        <v>209</v>
      </c>
      <c r="C48" s="255" t="s">
        <v>30</v>
      </c>
      <c r="D48" s="255" t="s">
        <v>89</v>
      </c>
      <c r="E48" s="255" t="s">
        <v>153</v>
      </c>
      <c r="F48" s="256">
        <v>805</v>
      </c>
      <c r="G48" s="255" t="s">
        <v>85</v>
      </c>
      <c r="H48" s="265" t="s">
        <v>63</v>
      </c>
      <c r="I48" s="258"/>
      <c r="J48" s="257" t="e">
        <f>J49</f>
        <v>#REF!</v>
      </c>
      <c r="K48" s="257" t="e">
        <f>K49</f>
        <v>#REF!</v>
      </c>
      <c r="L48" s="253"/>
    </row>
    <row r="49" spans="1:12" s="128" customFormat="1" ht="20.25" customHeight="1" hidden="1">
      <c r="A49" s="116" t="s">
        <v>23</v>
      </c>
      <c r="B49" s="123" t="s">
        <v>209</v>
      </c>
      <c r="C49" s="123" t="s">
        <v>30</v>
      </c>
      <c r="D49" s="123" t="s">
        <v>89</v>
      </c>
      <c r="E49" s="123" t="s">
        <v>153</v>
      </c>
      <c r="F49" s="124">
        <v>805</v>
      </c>
      <c r="G49" s="123" t="s">
        <v>85</v>
      </c>
      <c r="H49" s="119" t="s">
        <v>63</v>
      </c>
      <c r="I49" s="118">
        <v>540</v>
      </c>
      <c r="J49" s="121" t="e">
        <f>'приложение 6'!#REF!</f>
        <v>#REF!</v>
      </c>
      <c r="K49" s="121" t="e">
        <f>'приложение 6'!#REF!</f>
        <v>#REF!</v>
      </c>
      <c r="L49" s="252"/>
    </row>
    <row r="50" spans="1:12" s="151" customFormat="1" ht="39" customHeight="1" hidden="1">
      <c r="A50" s="268" t="s">
        <v>163</v>
      </c>
      <c r="B50" s="260" t="s">
        <v>209</v>
      </c>
      <c r="C50" s="260" t="s">
        <v>30</v>
      </c>
      <c r="D50" s="260" t="s">
        <v>63</v>
      </c>
      <c r="E50" s="269" t="s">
        <v>59</v>
      </c>
      <c r="F50" s="270">
        <v>805</v>
      </c>
      <c r="G50" s="269" t="s">
        <v>63</v>
      </c>
      <c r="H50" s="262" t="s">
        <v>160</v>
      </c>
      <c r="I50" s="266"/>
      <c r="J50" s="263">
        <f>J51</f>
        <v>0</v>
      </c>
      <c r="K50" s="263">
        <f>K51</f>
        <v>0</v>
      </c>
      <c r="L50" s="282"/>
    </row>
    <row r="51" spans="1:12" s="163" customFormat="1" ht="56.25" customHeight="1" hidden="1">
      <c r="A51" s="254" t="s">
        <v>150</v>
      </c>
      <c r="B51" s="255" t="s">
        <v>209</v>
      </c>
      <c r="C51" s="255" t="s">
        <v>30</v>
      </c>
      <c r="D51" s="255" t="s">
        <v>63</v>
      </c>
      <c r="E51" s="271" t="s">
        <v>151</v>
      </c>
      <c r="F51" s="272">
        <v>805</v>
      </c>
      <c r="G51" s="271" t="s">
        <v>63</v>
      </c>
      <c r="H51" s="265" t="s">
        <v>160</v>
      </c>
      <c r="I51" s="258"/>
      <c r="J51" s="257">
        <f>J52</f>
        <v>0</v>
      </c>
      <c r="K51" s="257">
        <f>K52</f>
        <v>0</v>
      </c>
      <c r="L51" s="253"/>
    </row>
    <row r="52" spans="1:12" s="128" customFormat="1" ht="43.5" customHeight="1" hidden="1">
      <c r="A52" s="158" t="s">
        <v>124</v>
      </c>
      <c r="B52" s="123" t="s">
        <v>209</v>
      </c>
      <c r="C52" s="123" t="s">
        <v>30</v>
      </c>
      <c r="D52" s="123" t="s">
        <v>63</v>
      </c>
      <c r="E52" s="273" t="s">
        <v>151</v>
      </c>
      <c r="F52" s="274">
        <v>805</v>
      </c>
      <c r="G52" s="273" t="s">
        <v>63</v>
      </c>
      <c r="H52" s="119" t="s">
        <v>160</v>
      </c>
      <c r="I52" s="118">
        <v>240</v>
      </c>
      <c r="J52" s="121">
        <v>0</v>
      </c>
      <c r="K52" s="121">
        <v>0</v>
      </c>
      <c r="L52" s="252"/>
    </row>
    <row r="53" spans="1:12" s="151" customFormat="1" ht="53.25" customHeight="1" hidden="1">
      <c r="A53" s="259" t="s">
        <v>165</v>
      </c>
      <c r="B53" s="260" t="s">
        <v>209</v>
      </c>
      <c r="C53" s="260" t="s">
        <v>30</v>
      </c>
      <c r="D53" s="260" t="s">
        <v>91</v>
      </c>
      <c r="E53" s="260" t="s">
        <v>59</v>
      </c>
      <c r="F53" s="270">
        <v>805</v>
      </c>
      <c r="G53" s="269" t="s">
        <v>92</v>
      </c>
      <c r="H53" s="262" t="s">
        <v>92</v>
      </c>
      <c r="I53" s="118"/>
      <c r="J53" s="263">
        <f>J54</f>
        <v>0</v>
      </c>
      <c r="K53" s="263">
        <f>K54</f>
        <v>0</v>
      </c>
      <c r="L53" s="282"/>
    </row>
    <row r="54" spans="1:12" s="163" customFormat="1" ht="71.25" customHeight="1" hidden="1">
      <c r="A54" s="267" t="s">
        <v>147</v>
      </c>
      <c r="B54" s="255" t="s">
        <v>209</v>
      </c>
      <c r="C54" s="255" t="s">
        <v>30</v>
      </c>
      <c r="D54" s="255" t="s">
        <v>91</v>
      </c>
      <c r="E54" s="255" t="s">
        <v>148</v>
      </c>
      <c r="F54" s="272">
        <v>805</v>
      </c>
      <c r="G54" s="271" t="s">
        <v>92</v>
      </c>
      <c r="H54" s="265" t="s">
        <v>92</v>
      </c>
      <c r="I54" s="258"/>
      <c r="J54" s="257">
        <f>J55</f>
        <v>0</v>
      </c>
      <c r="K54" s="257">
        <f>K55</f>
        <v>0</v>
      </c>
      <c r="L54" s="253"/>
    </row>
    <row r="55" spans="1:12" s="128" customFormat="1" ht="21" customHeight="1" hidden="1">
      <c r="A55" s="116" t="s">
        <v>23</v>
      </c>
      <c r="B55" s="123" t="s">
        <v>209</v>
      </c>
      <c r="C55" s="123" t="s">
        <v>30</v>
      </c>
      <c r="D55" s="123" t="s">
        <v>91</v>
      </c>
      <c r="E55" s="123" t="s">
        <v>148</v>
      </c>
      <c r="F55" s="274">
        <v>805</v>
      </c>
      <c r="G55" s="273" t="s">
        <v>92</v>
      </c>
      <c r="H55" s="119" t="s">
        <v>92</v>
      </c>
      <c r="I55" s="118">
        <v>540</v>
      </c>
      <c r="J55" s="121">
        <v>0</v>
      </c>
      <c r="K55" s="121">
        <v>0</v>
      </c>
      <c r="L55" s="252"/>
    </row>
    <row r="56" spans="1:12" s="316" customFormat="1" ht="34.5" customHeight="1">
      <c r="A56" s="188" t="s">
        <v>250</v>
      </c>
      <c r="B56" s="190" t="s">
        <v>209</v>
      </c>
      <c r="C56" s="190" t="s">
        <v>30</v>
      </c>
      <c r="D56" s="190" t="s">
        <v>92</v>
      </c>
      <c r="E56" s="190" t="s">
        <v>59</v>
      </c>
      <c r="F56" s="189">
        <v>805</v>
      </c>
      <c r="G56" s="190" t="s">
        <v>87</v>
      </c>
      <c r="H56" s="191" t="s">
        <v>85</v>
      </c>
      <c r="I56" s="208"/>
      <c r="J56" s="192">
        <f aca="true" t="shared" si="3" ref="J56:L57">J57</f>
        <v>0</v>
      </c>
      <c r="K56" s="192">
        <f t="shared" si="3"/>
        <v>25</v>
      </c>
      <c r="L56" s="192">
        <f t="shared" si="3"/>
        <v>28</v>
      </c>
    </row>
    <row r="57" spans="1:12" s="163" customFormat="1" ht="34.5" customHeight="1">
      <c r="A57" s="220" t="s">
        <v>166</v>
      </c>
      <c r="B57" s="195" t="s">
        <v>209</v>
      </c>
      <c r="C57" s="195" t="s">
        <v>30</v>
      </c>
      <c r="D57" s="195" t="s">
        <v>92</v>
      </c>
      <c r="E57" s="195" t="s">
        <v>251</v>
      </c>
      <c r="F57" s="194">
        <v>805</v>
      </c>
      <c r="G57" s="195" t="s">
        <v>87</v>
      </c>
      <c r="H57" s="196" t="s">
        <v>85</v>
      </c>
      <c r="I57" s="211"/>
      <c r="J57" s="197">
        <f t="shared" si="3"/>
        <v>0</v>
      </c>
      <c r="K57" s="197">
        <f t="shared" si="3"/>
        <v>25</v>
      </c>
      <c r="L57" s="197">
        <f t="shared" si="3"/>
        <v>28</v>
      </c>
    </row>
    <row r="58" spans="1:12" s="151" customFormat="1" ht="37.5" customHeight="1">
      <c r="A58" s="202" t="s">
        <v>124</v>
      </c>
      <c r="B58" s="181" t="s">
        <v>209</v>
      </c>
      <c r="C58" s="181" t="s">
        <v>30</v>
      </c>
      <c r="D58" s="181" t="s">
        <v>92</v>
      </c>
      <c r="E58" s="181" t="s">
        <v>251</v>
      </c>
      <c r="F58" s="32">
        <v>805</v>
      </c>
      <c r="G58" s="181" t="s">
        <v>87</v>
      </c>
      <c r="H58" s="179" t="s">
        <v>85</v>
      </c>
      <c r="I58" s="178">
        <v>240</v>
      </c>
      <c r="J58" s="31">
        <f>'приложение 6'!J145</f>
        <v>0</v>
      </c>
      <c r="K58" s="31">
        <f>'приложение 6'!K145</f>
        <v>25</v>
      </c>
      <c r="L58" s="31">
        <f>'приложение 6'!L145</f>
        <v>28</v>
      </c>
    </row>
    <row r="59" spans="1:12" s="151" customFormat="1" ht="24.75" customHeight="1" hidden="1">
      <c r="A59" s="268" t="s">
        <v>195</v>
      </c>
      <c r="B59" s="260" t="s">
        <v>209</v>
      </c>
      <c r="C59" s="260" t="s">
        <v>30</v>
      </c>
      <c r="D59" s="260" t="s">
        <v>92</v>
      </c>
      <c r="E59" s="260" t="s">
        <v>59</v>
      </c>
      <c r="F59" s="261">
        <v>805</v>
      </c>
      <c r="G59" s="260" t="s">
        <v>91</v>
      </c>
      <c r="H59" s="262" t="s">
        <v>85</v>
      </c>
      <c r="I59" s="266"/>
      <c r="J59" s="263">
        <f>J60</f>
        <v>0</v>
      </c>
      <c r="K59" s="263">
        <f>K60</f>
        <v>0</v>
      </c>
      <c r="L59" s="282"/>
    </row>
    <row r="60" spans="1:12" s="151" customFormat="1" ht="105.75" customHeight="1" hidden="1">
      <c r="A60" s="158" t="s">
        <v>140</v>
      </c>
      <c r="B60" s="123" t="s">
        <v>209</v>
      </c>
      <c r="C60" s="123" t="s">
        <v>30</v>
      </c>
      <c r="D60" s="123" t="s">
        <v>92</v>
      </c>
      <c r="E60" s="119" t="s">
        <v>141</v>
      </c>
      <c r="F60" s="124">
        <v>805</v>
      </c>
      <c r="G60" s="123" t="s">
        <v>91</v>
      </c>
      <c r="H60" s="119" t="s">
        <v>85</v>
      </c>
      <c r="I60" s="118"/>
      <c r="J60" s="121">
        <f>J61</f>
        <v>0</v>
      </c>
      <c r="K60" s="121">
        <f>K61</f>
        <v>0</v>
      </c>
      <c r="L60" s="282"/>
    </row>
    <row r="61" spans="1:12" s="151" customFormat="1" ht="45.75" customHeight="1" hidden="1">
      <c r="A61" s="158" t="s">
        <v>124</v>
      </c>
      <c r="B61" s="123" t="s">
        <v>209</v>
      </c>
      <c r="C61" s="123" t="s">
        <v>30</v>
      </c>
      <c r="D61" s="123" t="s">
        <v>92</v>
      </c>
      <c r="E61" s="119" t="s">
        <v>141</v>
      </c>
      <c r="F61" s="124">
        <v>805</v>
      </c>
      <c r="G61" s="123" t="s">
        <v>91</v>
      </c>
      <c r="H61" s="119" t="s">
        <v>85</v>
      </c>
      <c r="I61" s="118">
        <v>240</v>
      </c>
      <c r="J61" s="121">
        <v>0</v>
      </c>
      <c r="K61" s="121">
        <v>0</v>
      </c>
      <c r="L61" s="282"/>
    </row>
    <row r="62" spans="1:12" s="151" customFormat="1" ht="38.25" customHeight="1" hidden="1">
      <c r="A62" s="268" t="s">
        <v>196</v>
      </c>
      <c r="B62" s="260" t="s">
        <v>209</v>
      </c>
      <c r="C62" s="260" t="s">
        <v>30</v>
      </c>
      <c r="D62" s="260" t="s">
        <v>197</v>
      </c>
      <c r="E62" s="260" t="s">
        <v>59</v>
      </c>
      <c r="F62" s="261">
        <v>805</v>
      </c>
      <c r="G62" s="260" t="s">
        <v>91</v>
      </c>
      <c r="H62" s="262" t="s">
        <v>91</v>
      </c>
      <c r="I62" s="266"/>
      <c r="J62" s="263">
        <f>J63</f>
        <v>0</v>
      </c>
      <c r="K62" s="263">
        <f>K63</f>
        <v>0</v>
      </c>
      <c r="L62" s="282"/>
    </row>
    <row r="63" spans="1:12" s="151" customFormat="1" ht="69.75" customHeight="1" hidden="1">
      <c r="A63" s="158" t="s">
        <v>142</v>
      </c>
      <c r="B63" s="123" t="s">
        <v>209</v>
      </c>
      <c r="C63" s="123" t="s">
        <v>30</v>
      </c>
      <c r="D63" s="123" t="s">
        <v>197</v>
      </c>
      <c r="E63" s="119" t="s">
        <v>143</v>
      </c>
      <c r="F63" s="124">
        <v>805</v>
      </c>
      <c r="G63" s="123" t="s">
        <v>91</v>
      </c>
      <c r="H63" s="119" t="s">
        <v>91</v>
      </c>
      <c r="I63" s="118"/>
      <c r="J63" s="121">
        <f>J64</f>
        <v>0</v>
      </c>
      <c r="K63" s="121">
        <f>K64</f>
        <v>0</v>
      </c>
      <c r="L63" s="282"/>
    </row>
    <row r="64" spans="1:12" s="151" customFormat="1" ht="45.75" customHeight="1" hidden="1">
      <c r="A64" s="158" t="s">
        <v>124</v>
      </c>
      <c r="B64" s="123" t="s">
        <v>209</v>
      </c>
      <c r="C64" s="123" t="s">
        <v>30</v>
      </c>
      <c r="D64" s="123" t="s">
        <v>197</v>
      </c>
      <c r="E64" s="119" t="s">
        <v>143</v>
      </c>
      <c r="F64" s="124">
        <v>805</v>
      </c>
      <c r="G64" s="123" t="s">
        <v>91</v>
      </c>
      <c r="H64" s="119" t="s">
        <v>91</v>
      </c>
      <c r="I64" s="118">
        <v>240</v>
      </c>
      <c r="J64" s="121">
        <v>0</v>
      </c>
      <c r="K64" s="121">
        <v>0</v>
      </c>
      <c r="L64" s="282"/>
    </row>
    <row r="65" spans="1:12" s="128" customFormat="1" ht="18">
      <c r="A65" s="214" t="s">
        <v>15</v>
      </c>
      <c r="B65" s="251"/>
      <c r="C65" s="251"/>
      <c r="D65" s="251"/>
      <c r="E65" s="177"/>
      <c r="F65" s="174"/>
      <c r="G65" s="174"/>
      <c r="H65" s="32"/>
      <c r="I65" s="32"/>
      <c r="J65" s="176">
        <f>J18+J23+J26+J29+J38+J42+J56</f>
        <v>1016.3000000000002</v>
      </c>
      <c r="K65" s="176">
        <f>K18+K23+K26+K29+K38+K42+K56</f>
        <v>1196</v>
      </c>
      <c r="L65" s="176">
        <f>L18+L23+L26+L29+L38+L42+L56</f>
        <v>1217.3</v>
      </c>
    </row>
    <row r="66" spans="1:12" ht="15.75" customHeight="1">
      <c r="A66" s="36"/>
      <c r="B66" s="93"/>
      <c r="C66" s="93"/>
      <c r="D66" s="93"/>
      <c r="E66" s="88"/>
      <c r="F66" s="88"/>
      <c r="G66" s="88"/>
      <c r="H66" s="37"/>
      <c r="I66" s="37"/>
      <c r="J66" s="38"/>
      <c r="L66" s="324" t="s">
        <v>254</v>
      </c>
    </row>
    <row r="67" spans="2:10" ht="18">
      <c r="B67" s="94"/>
      <c r="C67" s="94"/>
      <c r="D67" s="94"/>
      <c r="J67" s="40"/>
    </row>
  </sheetData>
  <sheetProtection/>
  <mergeCells count="15">
    <mergeCell ref="B16:E16"/>
    <mergeCell ref="A10:K10"/>
    <mergeCell ref="A14:A15"/>
    <mergeCell ref="B14:E15"/>
    <mergeCell ref="F14:F15"/>
    <mergeCell ref="A11:L11"/>
    <mergeCell ref="H7:L7"/>
    <mergeCell ref="G14:G15"/>
    <mergeCell ref="H14:H15"/>
    <mergeCell ref="I14:I15"/>
    <mergeCell ref="J14:L14"/>
    <mergeCell ref="E5:F5"/>
    <mergeCell ref="E7:G7"/>
    <mergeCell ref="E8:F8"/>
    <mergeCell ref="A12:J12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tabSelected="1" view="pageBreakPreview" zoomScale="80" zoomScaleSheetLayoutView="80" zoomScalePageLayoutView="0" workbookViewId="0" topLeftCell="A5">
      <selection activeCell="E22" sqref="E22"/>
    </sheetView>
  </sheetViews>
  <sheetFormatPr defaultColWidth="9.140625" defaultRowHeight="12.75"/>
  <cols>
    <col min="1" max="1" width="59.28125" style="43" customWidth="1"/>
    <col min="2" max="2" width="48.140625" style="43" customWidth="1"/>
    <col min="3" max="16384" width="9.140625" style="43" customWidth="1"/>
  </cols>
  <sheetData>
    <row r="1" s="98" customFormat="1" ht="15" hidden="1">
      <c r="A1" s="96"/>
    </row>
    <row r="2" spans="1:3" s="98" customFormat="1" ht="15" hidden="1">
      <c r="A2" s="96"/>
      <c r="B2" s="408"/>
      <c r="C2" s="409"/>
    </row>
    <row r="3" spans="1:3" s="98" customFormat="1" ht="15" hidden="1">
      <c r="A3" s="96"/>
      <c r="B3" s="410"/>
      <c r="C3" s="409"/>
    </row>
    <row r="4" spans="1:3" s="98" customFormat="1" ht="15" hidden="1">
      <c r="A4" s="96"/>
      <c r="B4" s="75"/>
      <c r="C4" s="97"/>
    </row>
    <row r="5" spans="1:4" s="98" customFormat="1" ht="18">
      <c r="A5" s="96"/>
      <c r="B5" s="321" t="s">
        <v>265</v>
      </c>
      <c r="C5" s="14"/>
      <c r="D5" s="41"/>
    </row>
    <row r="6" spans="1:4" s="98" customFormat="1" ht="18">
      <c r="A6" s="96"/>
      <c r="B6" s="321" t="s">
        <v>29</v>
      </c>
      <c r="C6" s="14"/>
      <c r="D6" s="41"/>
    </row>
    <row r="7" spans="1:4" s="98" customFormat="1" ht="18">
      <c r="A7" s="96"/>
      <c r="B7" s="321" t="s">
        <v>285</v>
      </c>
      <c r="C7" s="14"/>
      <c r="D7" s="41"/>
    </row>
    <row r="8" spans="1:3" s="98" customFormat="1" ht="15">
      <c r="A8" s="96"/>
      <c r="B8" s="75"/>
      <c r="C8" s="97"/>
    </row>
    <row r="9" spans="1:5" s="98" customFormat="1" ht="15">
      <c r="A9" s="96"/>
      <c r="B9" s="345" t="s">
        <v>264</v>
      </c>
      <c r="C9" s="345"/>
      <c r="D9" s="283"/>
      <c r="E9" s="86"/>
    </row>
    <row r="10" spans="1:5" s="98" customFormat="1" ht="15">
      <c r="A10" s="96"/>
      <c r="B10" s="287" t="s">
        <v>229</v>
      </c>
      <c r="C10" s="287"/>
      <c r="D10" s="283"/>
      <c r="E10" s="86"/>
    </row>
    <row r="11" spans="1:5" s="98" customFormat="1" ht="15">
      <c r="A11" s="96"/>
      <c r="B11" s="346" t="s">
        <v>230</v>
      </c>
      <c r="C11" s="346"/>
      <c r="D11" s="346"/>
      <c r="E11" s="86"/>
    </row>
    <row r="12" spans="1:5" s="98" customFormat="1" ht="15">
      <c r="A12" s="96"/>
      <c r="B12" s="345" t="s">
        <v>286</v>
      </c>
      <c r="C12" s="345"/>
      <c r="D12" s="283"/>
      <c r="E12" s="86"/>
    </row>
    <row r="13" spans="2:4" s="2" customFormat="1" ht="21" customHeight="1">
      <c r="B13" s="351"/>
      <c r="C13" s="351"/>
      <c r="D13" s="5"/>
    </row>
    <row r="14" spans="1:7" ht="15">
      <c r="A14" s="44"/>
      <c r="B14" s="80"/>
      <c r="C14" s="45"/>
      <c r="D14" s="45"/>
      <c r="E14" s="42"/>
      <c r="F14" s="42"/>
      <c r="G14" s="42"/>
    </row>
    <row r="15" spans="1:7" ht="57" customHeight="1">
      <c r="A15" s="406" t="s">
        <v>240</v>
      </c>
      <c r="B15" s="407"/>
      <c r="C15" s="45"/>
      <c r="D15" s="45"/>
      <c r="E15" s="42"/>
      <c r="F15" s="42"/>
      <c r="G15" s="42"/>
    </row>
    <row r="16" spans="1:7" ht="23.25" customHeight="1">
      <c r="A16" s="44"/>
      <c r="B16" s="46" t="s">
        <v>94</v>
      </c>
      <c r="C16" s="45"/>
      <c r="D16" s="45"/>
      <c r="E16" s="42"/>
      <c r="F16" s="42"/>
      <c r="G16" s="42"/>
    </row>
    <row r="17" spans="1:2" ht="15">
      <c r="A17" s="47" t="s">
        <v>95</v>
      </c>
      <c r="B17" s="47" t="s">
        <v>112</v>
      </c>
    </row>
    <row r="18" spans="1:2" ht="15">
      <c r="A18" s="47">
        <v>1</v>
      </c>
      <c r="B18" s="47">
        <v>2</v>
      </c>
    </row>
    <row r="19" spans="1:2" ht="63">
      <c r="A19" s="57" t="s">
        <v>96</v>
      </c>
      <c r="B19" s="95">
        <f>'приложение 6'!J50</f>
        <v>49.5</v>
      </c>
    </row>
    <row r="20" spans="1:2" ht="141.75">
      <c r="A20" s="67" t="s">
        <v>182</v>
      </c>
      <c r="B20" s="95">
        <f>'приложение 6'!J52</f>
        <v>28.8</v>
      </c>
    </row>
    <row r="21" spans="1:2" ht="51.75" customHeight="1">
      <c r="A21" s="57" t="s">
        <v>97</v>
      </c>
      <c r="B21" s="95">
        <f>'приложение 6'!J58</f>
        <v>16.8</v>
      </c>
    </row>
    <row r="22" spans="1:2" ht="95.25" customHeight="1">
      <c r="A22" s="57" t="s">
        <v>114</v>
      </c>
      <c r="B22" s="95">
        <f>'приложение 6'!J54</f>
        <v>64.1</v>
      </c>
    </row>
    <row r="23" spans="1:2" ht="78.75">
      <c r="A23" s="67" t="s">
        <v>183</v>
      </c>
      <c r="B23" s="95">
        <f>'приложение 6'!J74</f>
        <v>239.6</v>
      </c>
    </row>
    <row r="24" spans="1:2" ht="78.75">
      <c r="A24" s="57" t="s">
        <v>98</v>
      </c>
      <c r="B24" s="95">
        <f>'приложение 6'!J72</f>
        <v>25.8</v>
      </c>
    </row>
    <row r="25" spans="1:2" ht="87.75" customHeight="1">
      <c r="A25" s="57" t="s">
        <v>99</v>
      </c>
      <c r="B25" s="95">
        <f>'приложение 6'!J132</f>
        <v>1.2</v>
      </c>
    </row>
    <row r="26" spans="1:2" ht="74.25" customHeight="1">
      <c r="A26" s="67" t="s">
        <v>175</v>
      </c>
      <c r="B26" s="95">
        <f>'приложение 6'!J76</f>
        <v>0.4</v>
      </c>
    </row>
    <row r="27" spans="1:2" ht="15">
      <c r="A27" s="47" t="s">
        <v>49</v>
      </c>
      <c r="B27" s="49">
        <f>SUM(B19:B26)-0.1</f>
        <v>426.0999999999999</v>
      </c>
    </row>
    <row r="28" ht="15">
      <c r="B28" s="76" t="s">
        <v>254</v>
      </c>
    </row>
  </sheetData>
  <sheetProtection/>
  <mergeCells count="7">
    <mergeCell ref="A15:B15"/>
    <mergeCell ref="B13:C13"/>
    <mergeCell ref="B2:C2"/>
    <mergeCell ref="B3:C3"/>
    <mergeCell ref="B9:C9"/>
    <mergeCell ref="B11:D11"/>
    <mergeCell ref="B12:C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5"/>
  <sheetViews>
    <sheetView view="pageBreakPreview" zoomScaleSheetLayoutView="100" zoomScalePageLayoutView="0" workbookViewId="0" topLeftCell="A19">
      <selection activeCell="B25" sqref="B25"/>
    </sheetView>
  </sheetViews>
  <sheetFormatPr defaultColWidth="9.140625" defaultRowHeight="12.75"/>
  <cols>
    <col min="1" max="1" width="54.140625" style="43" customWidth="1"/>
    <col min="2" max="2" width="49.00390625" style="43" customWidth="1"/>
    <col min="3" max="16384" width="9.140625" style="43" customWidth="1"/>
  </cols>
  <sheetData>
    <row r="1" spans="2:4" ht="18">
      <c r="B1" s="321" t="s">
        <v>266</v>
      </c>
      <c r="C1" s="14"/>
      <c r="D1" s="41"/>
    </row>
    <row r="2" spans="2:4" ht="18">
      <c r="B2" s="321" t="s">
        <v>29</v>
      </c>
      <c r="C2" s="14"/>
      <c r="D2" s="41"/>
    </row>
    <row r="3" spans="2:4" ht="18">
      <c r="B3" s="321" t="s">
        <v>262</v>
      </c>
      <c r="C3" s="14"/>
      <c r="D3" s="41"/>
    </row>
    <row r="5" spans="2:6" ht="15">
      <c r="B5" s="345" t="s">
        <v>259</v>
      </c>
      <c r="C5" s="345"/>
      <c r="D5" s="283"/>
      <c r="E5" s="82"/>
      <c r="F5" s="82"/>
    </row>
    <row r="6" spans="2:6" ht="15">
      <c r="B6" s="289" t="s">
        <v>229</v>
      </c>
      <c r="C6" s="289"/>
      <c r="D6" s="283"/>
      <c r="E6" s="82"/>
      <c r="F6" s="82"/>
    </row>
    <row r="7" spans="2:6" ht="15">
      <c r="B7" s="346" t="s">
        <v>230</v>
      </c>
      <c r="C7" s="346"/>
      <c r="D7" s="346"/>
      <c r="E7" s="346"/>
      <c r="F7" s="346"/>
    </row>
    <row r="8" spans="2:6" ht="18">
      <c r="B8" s="345" t="s">
        <v>253</v>
      </c>
      <c r="C8" s="345"/>
      <c r="D8" s="283"/>
      <c r="E8" s="84"/>
      <c r="F8" s="84"/>
    </row>
    <row r="9" spans="2:4" s="2" customFormat="1" ht="15">
      <c r="B9" s="291"/>
      <c r="C9" s="291"/>
      <c r="D9" s="90"/>
    </row>
    <row r="10" spans="1:7" ht="15">
      <c r="A10" s="44"/>
      <c r="B10" s="131"/>
      <c r="C10" s="290"/>
      <c r="D10" s="290"/>
      <c r="E10" s="42"/>
      <c r="F10" s="42"/>
      <c r="G10" s="42"/>
    </row>
    <row r="11" spans="1:7" ht="61.5" customHeight="1">
      <c r="A11" s="406" t="s">
        <v>241</v>
      </c>
      <c r="B11" s="407"/>
      <c r="C11" s="45"/>
      <c r="D11" s="45"/>
      <c r="E11" s="42"/>
      <c r="F11" s="42"/>
      <c r="G11" s="42"/>
    </row>
    <row r="12" spans="1:7" ht="15">
      <c r="A12" s="44"/>
      <c r="B12" s="46" t="s">
        <v>94</v>
      </c>
      <c r="C12" s="45"/>
      <c r="D12" s="45"/>
      <c r="E12" s="42"/>
      <c r="F12" s="42"/>
      <c r="G12" s="42"/>
    </row>
    <row r="13" spans="1:2" ht="15">
      <c r="A13" s="47" t="s">
        <v>95</v>
      </c>
      <c r="B13" s="47" t="s">
        <v>112</v>
      </c>
    </row>
    <row r="14" spans="1:2" ht="15">
      <c r="A14" s="47">
        <v>1</v>
      </c>
      <c r="B14" s="47">
        <v>2</v>
      </c>
    </row>
    <row r="15" spans="1:2" ht="15">
      <c r="A15" s="325" t="s">
        <v>260</v>
      </c>
      <c r="B15" s="47">
        <f>B16</f>
        <v>22.1</v>
      </c>
    </row>
    <row r="16" spans="1:2" ht="90">
      <c r="A16" s="326" t="s">
        <v>261</v>
      </c>
      <c r="B16" s="47">
        <v>22.1</v>
      </c>
    </row>
    <row r="17" spans="1:2" ht="15">
      <c r="A17" s="47"/>
      <c r="B17" s="47"/>
    </row>
    <row r="18" spans="1:2" ht="15.75">
      <c r="A18" s="411" t="s">
        <v>35</v>
      </c>
      <c r="B18" s="412"/>
    </row>
    <row r="19" spans="1:2" ht="94.5">
      <c r="A19" s="57" t="s">
        <v>66</v>
      </c>
      <c r="B19" s="58">
        <f>'приложение 2'!C36</f>
        <v>197.1</v>
      </c>
    </row>
    <row r="20" spans="1:2" ht="15.75">
      <c r="A20" s="275" t="s">
        <v>36</v>
      </c>
      <c r="B20" s="277">
        <f>B19</f>
        <v>197.1</v>
      </c>
    </row>
    <row r="21" spans="1:2" ht="15.75">
      <c r="A21" s="411" t="s">
        <v>216</v>
      </c>
      <c r="B21" s="412"/>
    </row>
    <row r="22" spans="1:2" ht="104.25" customHeight="1">
      <c r="A22" s="276" t="s">
        <v>66</v>
      </c>
      <c r="B22" s="277">
        <f>B24</f>
        <v>219.2</v>
      </c>
    </row>
    <row r="23" spans="1:2" ht="15.75">
      <c r="A23" s="57" t="s">
        <v>115</v>
      </c>
      <c r="B23" s="48"/>
    </row>
    <row r="24" spans="1:2" ht="123.75" customHeight="1">
      <c r="A24" s="67" t="s">
        <v>119</v>
      </c>
      <c r="B24" s="31">
        <f>47.1+22.1+150</f>
        <v>219.2</v>
      </c>
    </row>
    <row r="25" ht="15">
      <c r="B25" s="76" t="s">
        <v>254</v>
      </c>
    </row>
  </sheetData>
  <sheetProtection/>
  <mergeCells count="6">
    <mergeCell ref="B5:C5"/>
    <mergeCell ref="B7:F7"/>
    <mergeCell ref="B8:C8"/>
    <mergeCell ref="A11:B11"/>
    <mergeCell ref="A18:B18"/>
    <mergeCell ref="A21:B2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9.57421875" style="68" customWidth="1"/>
    <col min="2" max="2" width="29.421875" style="68" customWidth="1"/>
    <col min="3" max="3" width="16.8515625" style="68" customWidth="1"/>
    <col min="4" max="16384" width="9.140625" style="68" customWidth="1"/>
  </cols>
  <sheetData>
    <row r="1" spans="1:4" ht="15.75" customHeight="1">
      <c r="A1" s="55"/>
      <c r="B1" s="417" t="s">
        <v>201</v>
      </c>
      <c r="C1" s="417"/>
      <c r="D1" s="90"/>
    </row>
    <row r="2" spans="1:4" ht="12.75" customHeight="1">
      <c r="A2" s="9"/>
      <c r="B2" s="413" t="s">
        <v>29</v>
      </c>
      <c r="C2" s="413"/>
      <c r="D2" s="90"/>
    </row>
    <row r="3" spans="1:4" ht="15" customHeight="1">
      <c r="A3" s="9"/>
      <c r="B3" s="413" t="s">
        <v>155</v>
      </c>
      <c r="C3" s="413"/>
      <c r="D3" s="385"/>
    </row>
    <row r="4" spans="1:4" ht="12.75" customHeight="1">
      <c r="A4" s="9"/>
      <c r="B4" s="147" t="s">
        <v>199</v>
      </c>
      <c r="C4" s="91"/>
      <c r="D4" s="90"/>
    </row>
    <row r="5" spans="1:4" ht="15.75" customHeight="1">
      <c r="A5" s="9"/>
      <c r="B5" s="131"/>
      <c r="C5" s="89"/>
      <c r="D5" s="89"/>
    </row>
    <row r="6" spans="2:3" ht="11.25" customHeight="1">
      <c r="B6" s="418"/>
      <c r="C6" s="418"/>
    </row>
    <row r="7" spans="1:3" ht="57.75" customHeight="1">
      <c r="A7" s="419" t="s">
        <v>202</v>
      </c>
      <c r="B7" s="420"/>
      <c r="C7" s="420"/>
    </row>
    <row r="8" ht="14.25" customHeight="1">
      <c r="C8" s="69" t="s">
        <v>16</v>
      </c>
    </row>
    <row r="9" spans="1:3" ht="39" customHeight="1">
      <c r="A9" s="70" t="s">
        <v>32</v>
      </c>
      <c r="B9" s="70" t="s">
        <v>33</v>
      </c>
      <c r="C9" s="70" t="s">
        <v>34</v>
      </c>
    </row>
    <row r="10" spans="1:3" ht="18.75">
      <c r="A10" s="70">
        <v>1</v>
      </c>
      <c r="B10" s="70">
        <v>2</v>
      </c>
      <c r="C10" s="70">
        <v>3</v>
      </c>
    </row>
    <row r="11" spans="1:3" ht="22.5" customHeight="1">
      <c r="A11" s="411" t="s">
        <v>35</v>
      </c>
      <c r="B11" s="421"/>
      <c r="C11" s="412"/>
    </row>
    <row r="12" spans="1:4" s="166" customFormat="1" ht="109.5" customHeight="1">
      <c r="A12" s="243" t="s">
        <v>66</v>
      </c>
      <c r="B12" s="71" t="s">
        <v>189</v>
      </c>
      <c r="C12" s="244">
        <v>156.3</v>
      </c>
      <c r="D12" s="165"/>
    </row>
    <row r="13" spans="1:3" s="166" customFormat="1" ht="19.5" customHeight="1">
      <c r="A13" s="213" t="s">
        <v>36</v>
      </c>
      <c r="B13" s="213"/>
      <c r="C13" s="244">
        <f>C12</f>
        <v>156.3</v>
      </c>
    </row>
    <row r="14" spans="1:3" s="166" customFormat="1" ht="18.75">
      <c r="A14" s="414" t="s">
        <v>37</v>
      </c>
      <c r="B14" s="415"/>
      <c r="C14" s="416"/>
    </row>
    <row r="15" spans="1:3" s="166" customFormat="1" ht="83.25" customHeight="1">
      <c r="A15" s="245" t="s">
        <v>150</v>
      </c>
      <c r="B15" s="246" t="s">
        <v>169</v>
      </c>
      <c r="C15" s="244">
        <f>C12</f>
        <v>156.3</v>
      </c>
    </row>
    <row r="16" spans="1:3" s="166" customFormat="1" ht="26.25" customHeight="1">
      <c r="A16" s="219" t="s">
        <v>38</v>
      </c>
      <c r="B16" s="219"/>
      <c r="C16" s="247">
        <f>C15</f>
        <v>156.3</v>
      </c>
    </row>
    <row r="17" ht="16.5" customHeight="1" hidden="1">
      <c r="C17" s="72"/>
    </row>
    <row r="18" ht="15.75" customHeight="1">
      <c r="C18" s="72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Глушково</cp:lastModifiedBy>
  <cp:lastPrinted>2021-12-02T06:50:18Z</cp:lastPrinted>
  <dcterms:created xsi:type="dcterms:W3CDTF">1996-10-08T23:32:33Z</dcterms:created>
  <dcterms:modified xsi:type="dcterms:W3CDTF">2021-12-02T06:51:12Z</dcterms:modified>
  <cp:category/>
  <cp:version/>
  <cp:contentType/>
  <cp:contentStatus/>
</cp:coreProperties>
</file>