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9" activeTab="6"/>
  </bookViews>
  <sheets>
    <sheet name="приложение 1" sheetId="1" r:id="rId1"/>
    <sheet name="приложение 2" sheetId="2" r:id="rId2"/>
    <sheet name="приложение 5" sheetId="3" r:id="rId3"/>
    <sheet name="приложение 6" sheetId="4" r:id="rId4"/>
    <sheet name="приложение 7" sheetId="5" r:id="rId5"/>
    <sheet name="приложение 8" sheetId="6" r:id="rId6"/>
    <sheet name="приложение 9" sheetId="7" r:id="rId7"/>
    <sheet name="приложение 11" sheetId="8" state="hidden" r:id="rId8"/>
  </sheets>
  <definedNames>
    <definedName name="_xlnm.Print_Titles" localSheetId="0">'приложение 1'!$13:$13</definedName>
    <definedName name="_xlnm.Print_Titles" localSheetId="2">'приложение 5'!$10:$12</definedName>
    <definedName name="_xlnm.Print_Titles" localSheetId="3">'приложение 6'!$8:$9</definedName>
    <definedName name="_xlnm.Print_Titles" localSheetId="4">'приложение 7'!$10:$12</definedName>
    <definedName name="_xlnm.Print_Area" localSheetId="0">'приложение 1'!$B$1:$F$18</definedName>
    <definedName name="_xlnm.Print_Area" localSheetId="7">'приложение 11'!$A$1:$C$17</definedName>
    <definedName name="_xlnm.Print_Area" localSheetId="1">'приложение 2'!$A$1:$G$36</definedName>
    <definedName name="_xlnm.Print_Area" localSheetId="2">'приложение 5'!$A$1:$F$38</definedName>
    <definedName name="_xlnm.Print_Area" localSheetId="3">'приложение 6'!$A$1:$L$140</definedName>
    <definedName name="_xlnm.Print_Area" localSheetId="4">'приложение 7'!$A$1:$L$61</definedName>
    <definedName name="_xlnm.Print_Area" localSheetId="5">'приложение 8'!$A$1:$B$24</definedName>
    <definedName name="_xlnm.Print_Area" localSheetId="6">'приложение 9'!$A$1:$B$18</definedName>
  </definedNames>
  <calcPr fullCalcOnLoad="1"/>
</workbook>
</file>

<file path=xl/sharedStrings.xml><?xml version="1.0" encoding="utf-8"?>
<sst xmlns="http://schemas.openxmlformats.org/spreadsheetml/2006/main" count="1148" uniqueCount="262">
  <si>
    <t>Наименование</t>
  </si>
  <si>
    <t>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</si>
  <si>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</si>
  <si>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</si>
  <si>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</si>
  <si>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</si>
  <si>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</si>
  <si>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</si>
  <si>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</si>
  <si>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СОЦИАЛЬНАЯ ПОЛИТИКА</t>
  </si>
  <si>
    <t xml:space="preserve">Наименование </t>
  </si>
  <si>
    <t>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</si>
  <si>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</si>
  <si>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</si>
  <si>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</si>
  <si>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ВСЕГО РАСХОДОВ</t>
  </si>
  <si>
    <t>(тыс. рублей)</t>
  </si>
  <si>
    <t>РЗ</t>
  </si>
  <si>
    <t>ПР</t>
  </si>
  <si>
    <t>КЦСР</t>
  </si>
  <si>
    <t>КВР</t>
  </si>
  <si>
    <t>91</t>
  </si>
  <si>
    <t>Резервные средства</t>
  </si>
  <si>
    <t>Иные межбюджетные трансферты</t>
  </si>
  <si>
    <t>Обеспечение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</si>
  <si>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</si>
  <si>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ГРБС</t>
  </si>
  <si>
    <t>Пенсионное обеспечение</t>
  </si>
  <si>
    <t xml:space="preserve">Распределение бюджетных ассигнований    </t>
  </si>
  <si>
    <t>к решению Совета поселения</t>
  </si>
  <si>
    <t>0</t>
  </si>
  <si>
    <t>ФИЗИЧЕСКАЯ КУЛЬТУРА И СПОРТ</t>
  </si>
  <si>
    <t>наименование</t>
  </si>
  <si>
    <t>Код бюджетной классификации</t>
  </si>
  <si>
    <t>сумма</t>
  </si>
  <si>
    <t>Доходы</t>
  </si>
  <si>
    <t>Всего доходов</t>
  </si>
  <si>
    <t>Распределение бюджетных ассигнований</t>
  </si>
  <si>
    <t>Всего бюджетных ассигнований</t>
  </si>
  <si>
    <t>Молодежная политика</t>
  </si>
  <si>
    <t>ОБРАЗОВАНИЕ</t>
  </si>
  <si>
    <t>Физическая культура</t>
  </si>
  <si>
    <t>ИСТОЧНИКИ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</si>
  <si>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</si>
  <si>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</si>
  <si>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(тыс.руб.)</t>
  </si>
  <si>
    <t>01 05 00 00 00 0000 000</t>
  </si>
  <si>
    <t>Изменение остатков средств на счетах по учету средств бюджета</t>
  </si>
  <si>
    <t>01 05 02 01 10 0000 610</t>
  </si>
  <si>
    <t>ИТОГО</t>
  </si>
  <si>
    <t>Код</t>
  </si>
  <si>
    <t>Наименование групп, подгрупп и статей доходов</t>
  </si>
  <si>
    <t>Сумма    (тыс.руб.)</t>
  </si>
  <si>
    <t>НАЛОГОВЫЕ И НЕНАЛОГОВЫЕ ДОХОДЫ</t>
  </si>
  <si>
    <t>Жилищное хозяйство</t>
  </si>
  <si>
    <t>Налог на имущество физических лиц, взимаемый по ставкам, применяемым к объектам   налогообложения, расположенным в границах 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</si>
  <si>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</si>
  <si>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</si>
  <si>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</si>
  <si>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00000</t>
  </si>
  <si>
    <t>00</t>
  </si>
  <si>
    <t>00180</t>
  </si>
  <si>
    <t>51180</t>
  </si>
  <si>
    <t>04</t>
  </si>
  <si>
    <t>02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</si>
  <si>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</si>
  <si>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</si>
  <si>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земельного налога</t>
  </si>
  <si>
    <t>01 05 02 01 10 0000510</t>
  </si>
  <si>
    <t>Единый сельскохозяйственный налог</t>
  </si>
  <si>
    <t xml:space="preserve">БЕЗВОЗМЕЗДНЫЕ ПОСТУПЛЕНИЯ </t>
  </si>
  <si>
    <t>Субвенции бюджетам сельских поселений на осуществление     первичного воинского учета на территориях, где отсутствуют военные  комиссариаты</t>
  </si>
  <si>
    <t xml:space="preserve"> </t>
  </si>
  <si>
    <t>Итого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</si>
  <si>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</si>
  <si>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Администрация Глушковского поселения</t>
  </si>
  <si>
    <t>Обеспечение деятельности органов местного самоуправления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</si>
  <si>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</si>
  <si>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</si>
  <si>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Уплата прочих налогов, сборов</t>
  </si>
  <si>
    <t>Уплата иных платежей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</si>
  <si>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</si>
  <si>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</si>
  <si>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Доплаты к пенсиям, дополнительное пенсионное обеспечение</t>
  </si>
  <si>
    <t>Пособия, компенсации и иные социальные выплаты гражданам, кроме публичных нормативных обязательств</t>
  </si>
  <si>
    <t>01</t>
  </si>
  <si>
    <t>06</t>
  </si>
  <si>
    <t>11</t>
  </si>
  <si>
    <t>13</t>
  </si>
  <si>
    <t>03</t>
  </si>
  <si>
    <t>10</t>
  </si>
  <si>
    <t>05</t>
  </si>
  <si>
    <t>07</t>
  </si>
  <si>
    <t>Прочая закупка товаров, работ и услуг для обеспечения государственных (муниципальных) нужд</t>
  </si>
  <si>
    <t>(тыс. руб.)</t>
  </si>
  <si>
    <t>Наименование передаваемого полномочия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</si>
  <si>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</si>
  <si>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Межбюджетные трансферты, передаваемые на выполнение полномочий в области внешнего финансового контроля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</si>
  <si>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</si>
  <si>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</si>
  <si>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1 00 00000 00 0000 000</t>
  </si>
  <si>
    <t>1 01 02010 01 0000 110</t>
  </si>
  <si>
    <t>1 05 03010 01 0000 110</t>
  </si>
  <si>
    <t>1 06 01030 10 0000 110</t>
  </si>
  <si>
    <t>1 06 06033 10 0000 110</t>
  </si>
  <si>
    <t>1 06 06043 10 0000 110</t>
  </si>
  <si>
    <t>1 08 04020 01 0000 110</t>
  </si>
  <si>
    <t>НАЛОГИ НА ИМУЩЕСТВО</t>
  </si>
  <si>
    <t>2 00 00000 00 0000 000</t>
  </si>
  <si>
    <t>ДОТАЦИИ БЮДЖЕТАМ СУБЪЕКТОВ РОССИЙСКОЙ ФЕДЕРАЦИИ И МУНИЦИПАЛЬНЫХ ОБРАЗОВАНИЙ</t>
  </si>
  <si>
    <t>СУБВЕНЦИИ ОТ БЮДЖЕТОВ БЮДЖЕТНОЙ СИСТЕМЫ</t>
  </si>
  <si>
    <t>ИНЫЕ МЕЖБЮДЖЕТНЫЕ ТРАНСФЕРТЫ</t>
  </si>
  <si>
    <t>Сумма расходов</t>
  </si>
  <si>
    <t>1 11 05035 10 0000 120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</si>
  <si>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</si>
  <si>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В том числе:</t>
  </si>
  <si>
    <t>00190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</si>
  <si>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</si>
  <si>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СУБСИДИИ БЮДЖЕТАМ БЮДЖЕТНОЙ СИСТЕМЫ РОССИЙСКОЙ ФЕДЕРАЦИИ (МЕЖБЮДЖЕТНЫЕ СУБСИДИИ) 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</si>
  <si>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</si>
  <si>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Условно утверждаемые расходы</t>
  </si>
  <si>
    <t>8</t>
  </si>
  <si>
    <t>Расходы на выплаты персоналу муниципальных органов</t>
  </si>
  <si>
    <t>Расходы на обеспечение функций муниципальных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</si>
  <si>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</si>
  <si>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</si>
  <si>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90000</t>
  </si>
  <si>
    <t>Осуществление переданных полномочий по правовому обеспечению деятельности органов местного самоуправления</t>
  </si>
  <si>
    <t>90110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</si>
  <si>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</si>
  <si>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</si>
  <si>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</si>
  <si>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Осуществление переданных полномочий в области внешнего финансового контроля</t>
  </si>
  <si>
    <t>90130</t>
  </si>
  <si>
    <t>70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</si>
  <si>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</si>
  <si>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</si>
  <si>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Расходы на обеспечение функций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</si>
  <si>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</si>
  <si>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23010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</si>
  <si>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</si>
  <si>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90010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</si>
  <si>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</si>
  <si>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</si>
  <si>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Расходы на уличное освещение</t>
  </si>
  <si>
    <t>23020</t>
  </si>
  <si>
    <t>23030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</si>
  <si>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</si>
  <si>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</si>
  <si>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>НАЦИОНАЛЬНАЯ ЭКОНОМИКА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</si>
  <si>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</si>
  <si>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</si>
  <si>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Осуществление части полномочий по созданию условий для обеспечения жителей поселения услугами связи, общественного питания, торговли и бытового обслуживания - создания условий для развития мобильной торговли в малонаселенных  и труднодоступных населенных пунктах</t>
  </si>
  <si>
    <t>90240</t>
  </si>
  <si>
    <t>Другие вопросы в области жилищно-коммунального хозяйства</t>
  </si>
  <si>
    <t xml:space="preserve">"О  бюджете Глушковского сельского поселения   </t>
  </si>
  <si>
    <t>9</t>
  </si>
  <si>
    <t>РАСПРЕДЕЛЕНИЕ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</si>
  <si>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</si>
  <si>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</si>
  <si>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09</t>
  </si>
  <si>
    <t>S1090</t>
  </si>
  <si>
    <t>Мероприятия по благоустройству поселения</t>
  </si>
  <si>
    <t xml:space="preserve">Основное мероприятие, направленное на содержание муниципальных дорог  общего пользования </t>
  </si>
  <si>
    <t>Основное мероприятие, направленное на создание условий  развития мобильной торговли для граждан, находящихся в малонаселенных и труднодоступных  населенных пунктах</t>
  </si>
  <si>
    <t>Основное мероприятие, направленное на организацию и проведение мероприятий по направлениям государственной молодежной политики</t>
  </si>
  <si>
    <t>Мероприятия в области спорта и физической культуры</t>
  </si>
  <si>
    <t xml:space="preserve">Социальные выплаты гражданам, кроме публичных
нормативных социальных выплат
</t>
  </si>
  <si>
    <t>5</t>
  </si>
  <si>
    <t>805 04 09 01 0 04 90030 240</t>
  </si>
  <si>
    <t>ИТОГО РАСХОДОВ</t>
  </si>
  <si>
    <t>Доплаты к пенсиям муниципальных служащих</t>
  </si>
  <si>
    <t>83010</t>
  </si>
  <si>
    <t>Прочие субсидии бюджетам сельских поселений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</si>
  <si>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</si>
  <si>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Межбюджетные трансферты, передаваемые на 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</si>
  <si>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</si>
  <si>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>72270</t>
  </si>
  <si>
    <t>Субсидия на реализацию проекта "Народный бюджет"</t>
  </si>
  <si>
    <t>% к плану</t>
  </si>
  <si>
    <t>Факт на 14.09</t>
  </si>
  <si>
    <t>2021 год</t>
  </si>
  <si>
    <t xml:space="preserve">Межбюджетные трансферты, передаваемые на 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
</t>
  </si>
  <si>
    <t>Межбюджетные трансферты, передаваемые на 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</si>
  <si>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2 02 15002 10 0000 150</t>
  </si>
  <si>
    <t>2 02 29999 10 0000 150</t>
  </si>
  <si>
    <t>2 02 35118 10 0000 150</t>
  </si>
  <si>
    <t>2 02 40014 10 0000 150</t>
  </si>
  <si>
    <t>2 07 05020 10 0000  150</t>
  </si>
  <si>
    <t>805 2 02 04014 10 0000 150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</si>
  <si>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</si>
  <si>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</si>
  <si>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</si>
  <si>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Организация уличного освещения</t>
  </si>
  <si>
    <t>Дорожное хозяйство (дорожные фонды)</t>
  </si>
  <si>
    <t>Основное мероприятие "Жилищное  хозяйство"</t>
  </si>
  <si>
    <t>Основное мероприятие по коммунальному хозяйству, направленное на содержание водопроводной сети</t>
  </si>
  <si>
    <t>08</t>
  </si>
  <si>
    <t>72310</t>
  </si>
  <si>
    <t>на 2020 год и плановый период 2021 и 2022 годов"</t>
  </si>
  <si>
    <t>2022 год</t>
  </si>
  <si>
    <t>Приложение  11</t>
  </si>
  <si>
    <t>Распределение объемов межбюджетных трансфертов бюджету Глушковского сельского поселения за счет средств Дорожного фонда Белозерского муниципального района на 2020 год</t>
  </si>
  <si>
    <t>Фонд оплаты труда муниципальных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</si>
  <si>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 органов </t>
  </si>
  <si>
    <t>Единая субвенция бюджетам муниципальных образований</t>
  </si>
  <si>
    <t>Фонд оплаты труда муниципальных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</si>
  <si>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 муниципальных органов на осуществление первичного воинского учета на территориях, где отсутствуют военные комиссариаты</t>
  </si>
  <si>
    <t>Муниципальная   программа «Развитие территории Глушковского сельского поселения на 2021 – 2025 годы»</t>
  </si>
  <si>
    <t>43</t>
  </si>
  <si>
    <t>Осуществление полномочий в части присвоения адресов объектам адресации, изменения, аннулирования адресов, присвоения наименований элементам улично-дорожной сети (наименований элементам планировочной структуры в границах поселения, изменения, аннулирования таких наименований, размещения информации в государственном адресном реестре</t>
  </si>
  <si>
    <t>90270</t>
  </si>
  <si>
    <t>Увеличение прочих остатков денежных средств   бюджетов сельских  поселений</t>
  </si>
  <si>
    <t>Уменьшение прочих остатков денежных средств   бюджетов сельских  поселений</t>
  </si>
  <si>
    <t>Приложение 1</t>
  </si>
  <si>
    <t>Приложение 2</t>
  </si>
  <si>
    <t>Приложение 5</t>
  </si>
  <si>
    <t>Приложение 7</t>
  </si>
  <si>
    <t>Расходы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</si>
  <si>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</si>
  <si>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</si>
  <si>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2 02 15853 10 0000 150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</si>
  <si>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</si>
  <si>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2 02 36900 10 0000 150</t>
  </si>
  <si>
    <t>Единая субвенция бюджетам сельских поселений из бюджета субъекта Российской Федерации</t>
  </si>
  <si>
    <t>Приложение 6</t>
  </si>
  <si>
    <t>23040</t>
  </si>
  <si>
    <t>2023 год</t>
  </si>
  <si>
    <t>Основное мероприятие по жилищному хозяйству, направленное на содержание муниципального жилищного фонда</t>
  </si>
  <si>
    <t>Объем доходов  бюджета Глушковского сельского поселения на 2021 год и плановый период 2022 и 2023 годов, формируемый за счет налоговых и неналоговых доходов, а также безвозмездных поступлений</t>
  </si>
  <si>
    <t>по разделам, подразделам,  классификации расходов на 2021 год и плановый период 2022 и 2023 годов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</si>
  <si>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поселения на 2021 год и плановый период 2022 и 2023 годов</t>
  </si>
  <si>
    <t>к решению Совета Глушковского сельского поселения</t>
  </si>
  <si>
    <t>"О  бюджете Глушковского сельского поселения    
на 2021 год и плановый период 2022 и 2023 годов</t>
  </si>
  <si>
    <t>Фонд оплаты труда муниципальных органов (Мл.обсл.пер.)</t>
  </si>
  <si>
    <t>Взносы по обязательному социальному страхованию на выплаты денежного содержания и иные выплаты работникам муниципальных органов (Мл.обсл.пер.)</t>
  </si>
  <si>
    <t>Взносы по обязательному социальному страхованию на выплаты денежного содержания и иные выплаты работникам муниципальных органов (Мун.сл.)</t>
  </si>
  <si>
    <t>Фонд оплаты труда муниципальных органов (Мун.сл.)</t>
  </si>
  <si>
    <t>внутреннего финансирования дефицита бюджета поселения на 2021 год и плановый период 2022 и 2023 годов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</si>
  <si>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</si>
  <si>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70030</t>
  </si>
  <si>
    <t>Расходы на выплаты персоналу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</si>
  <si>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органов </t>
  </si>
  <si>
    <t>Приложение 8</t>
  </si>
  <si>
    <t>Межбюджетные трансферты, передаваемые бюджету 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местного значения в соответствии с заключенными соглашениями на 2021 год</t>
  </si>
  <si>
    <t>Приложение 9</t>
  </si>
  <si>
    <t>Межбюджетные трансферты, передаваемые бюджету Глушковского сельского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2021 год</t>
  </si>
  <si>
    <t xml:space="preserve">бюджетных ассигнований  на реализацию муниципальной программы «Развитие территории Глушковского сельского поселения на 2021 – 2025 годы» на 2021 год и плановый период 2022 и 2023 годов    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</si>
  <si>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</si>
  <si>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«Обеспечение мер пожарной безопасности»</t>
  </si>
  <si>
    <t>Мероприятия по пожарной безопасности</t>
  </si>
  <si>
    <t>Основное мероприятие «Мероприятия, направленные на повышение уровня комплексного обустройства населенных пунктов»</t>
  </si>
  <si>
    <t>Организация и содержание мест захоронения</t>
  </si>
  <si>
    <t>Основное мероприятие «Коммунальное хозяйство»</t>
  </si>
  <si>
    <t>Основное мероприятие «Организация и проведение мероприятий по направлениям государственной молодежной политики»</t>
  </si>
  <si>
    <t>Основное мероприятие «Мероприятия, направленные на развитие физической культуры и спорта»</t>
  </si>
  <si>
    <t>23050</t>
  </si>
  <si>
    <t>от      23.12.2020    № 39</t>
  </si>
  <si>
    <t>от     23 .12.2020    № 39</t>
  </si>
  <si>
    <t>от    23 .12.2020    №  39</t>
  </si>
  <si>
    <t>от    23 .12.2021    № 39</t>
  </si>
  <si>
    <t>от     23 .12.2020    № 40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</si>
</sst>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;[Red]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"/>
    <numFmt numFmtId="189" formatCode="* _-#,##0&quot;р.&quot;;* \-#,##0&quot;р.&quot;;* _-&quot;-&quot;&quot;р.&quot;;@"/>
    <numFmt numFmtId="190" formatCode="* #,##0;* \-#,##0;* &quot;-&quot;;@"/>
    <numFmt numFmtId="191" formatCode="* _-#,##0.00&quot;р.&quot;;* \-#,##0.00&quot;р.&quot;;* _-&quot;-&quot;??&quot;р.&quot;;@"/>
    <numFmt numFmtId="192" formatCode="* #,##0.00;* \-#,##0.00;* &quot;-&quot;??;@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0000"/>
    <numFmt numFmtId="198" formatCode="00\.00\.00"/>
    <numFmt numFmtId="199" formatCode="000\.00\.000\.0"/>
    <numFmt numFmtId="200" formatCode="00\.000\.000"/>
    <numFmt numFmtId="201" formatCode="#,##0.00;[Red]\-#,##0.00;0.00"/>
    <numFmt numFmtId="202" formatCode="#,##0_ ;[Red]\-#,##0\ "/>
    <numFmt numFmtId="203" formatCode="000000"/>
    <numFmt numFmtId="204" formatCode="[$-FC19]d\ mmmm\ yyyy\ &quot;г.&quot;"/>
  </numFmts>
  <fonts count="62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i/>
      <sz val="10"/>
      <color indexed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4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Arial"/>
      <family val="2"/>
    </font>
    <font>
      <sz val="12"/>
      <color indexed="30"/>
      <name val="Arial"/>
      <family val="2"/>
    </font>
    <font>
      <b/>
      <sz val="9"/>
      <color indexed="1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1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13" fillId="20" borderId="3">
      <alignment horizontal="left" vertical="top"/>
      <protection/>
    </xf>
    <xf numFmtId="49" fontId="34" fillId="0" borderId="3">
      <alignment horizontal="left" vertical="top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3">
      <alignment horizontal="left" vertical="top" wrapText="1"/>
      <protection/>
    </xf>
    <xf numFmtId="0" fontId="34" fillId="0" borderId="3">
      <alignment horizontal="left" vertical="top" wrapText="1"/>
      <protection/>
    </xf>
    <xf numFmtId="0" fontId="13" fillId="2" borderId="3">
      <alignment horizontal="left" vertical="top" wrapText="1"/>
      <protection/>
    </xf>
    <xf numFmtId="0" fontId="13" fillId="22" borderId="3">
      <alignment horizontal="left" vertical="top" wrapText="1"/>
      <protection/>
    </xf>
    <xf numFmtId="0" fontId="13" fillId="23" borderId="3">
      <alignment horizontal="left" vertical="top" wrapText="1"/>
      <protection/>
    </xf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35" fillId="0" borderId="0">
      <alignment horizontal="left" vertical="top"/>
      <protection/>
    </xf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11" borderId="9" applyNumberFormat="0">
      <alignment horizontal="right" vertical="top"/>
      <protection/>
    </xf>
    <xf numFmtId="0" fontId="13" fillId="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7" borderId="10" applyNumberFormat="0" applyFont="0" applyAlignment="0" applyProtection="0"/>
    <xf numFmtId="9" fontId="0" fillId="0" borderId="0" applyFont="0" applyFill="0" applyBorder="0" applyAlignment="0" applyProtection="0"/>
    <xf numFmtId="49" fontId="36" fillId="26" borderId="3">
      <alignment horizontal="left" vertical="top" wrapText="1"/>
      <protection/>
    </xf>
    <xf numFmtId="49" fontId="13" fillId="0" borderId="3">
      <alignment horizontal="left" vertical="top" wrapText="1"/>
      <protection/>
    </xf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</cellStyleXfs>
  <cellXfs count="399">
    <xf numFmtId="0" fontId="0" fillId="0" borderId="0" xfId="0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75" applyFont="1">
      <alignment/>
      <protection/>
    </xf>
    <xf numFmtId="0" fontId="1" fillId="0" borderId="0" xfId="75" applyFont="1" applyAlignment="1">
      <alignment horizontal="center" vertical="top" wrapText="1"/>
      <protection/>
    </xf>
    <xf numFmtId="0" fontId="0" fillId="0" borderId="0" xfId="73" applyBorder="1">
      <alignment/>
      <protection/>
    </xf>
    <xf numFmtId="0" fontId="0" fillId="0" borderId="0" xfId="73" applyFill="1" applyBorder="1">
      <alignment/>
      <protection/>
    </xf>
    <xf numFmtId="0" fontId="4" fillId="0" borderId="0" xfId="73" applyFont="1" applyAlignment="1">
      <alignment horizontal="left" vertical="top"/>
      <protection/>
    </xf>
    <xf numFmtId="0" fontId="4" fillId="0" borderId="0" xfId="73" applyFont="1" applyAlignment="1">
      <alignment horizontal="justify" vertical="top"/>
      <protection/>
    </xf>
    <xf numFmtId="0" fontId="37" fillId="0" borderId="0" xfId="76" applyFont="1" applyFill="1" applyAlignment="1">
      <alignment/>
      <protection/>
    </xf>
    <xf numFmtId="0" fontId="1" fillId="0" borderId="0" xfId="75" applyFont="1" applyFill="1">
      <alignment/>
      <protection/>
    </xf>
    <xf numFmtId="0" fontId="4" fillId="0" borderId="0" xfId="75" applyFont="1" applyFill="1">
      <alignment/>
      <protection/>
    </xf>
    <xf numFmtId="0" fontId="38" fillId="0" borderId="12" xfId="75" applyFont="1" applyFill="1" applyBorder="1" applyAlignment="1">
      <alignment horizontal="center" vertical="top" wrapText="1"/>
      <protection/>
    </xf>
    <xf numFmtId="0" fontId="41" fillId="0" borderId="0" xfId="76" applyFont="1" applyFill="1" applyAlignment="1">
      <alignment/>
      <protection/>
    </xf>
    <xf numFmtId="180" fontId="4" fillId="28" borderId="0" xfId="66" applyNumberFormat="1" applyFont="1" applyFill="1" applyBorder="1" applyAlignment="1" applyProtection="1">
      <alignment horizontal="right"/>
      <protection hidden="1"/>
    </xf>
    <xf numFmtId="0" fontId="0" fillId="28" borderId="0" xfId="0" applyFont="1" applyFill="1" applyBorder="1" applyAlignment="1">
      <alignment/>
    </xf>
    <xf numFmtId="0" fontId="4" fillId="28" borderId="0" xfId="0" applyFont="1" applyFill="1" applyAlignment="1">
      <alignment/>
    </xf>
    <xf numFmtId="0" fontId="4" fillId="28" borderId="0" xfId="66" applyFont="1" applyFill="1" applyProtection="1">
      <alignment/>
      <protection hidden="1"/>
    </xf>
    <xf numFmtId="0" fontId="4" fillId="28" borderId="0" xfId="66" applyFont="1" applyFill="1" applyAlignment="1" applyProtection="1">
      <alignment wrapText="1"/>
      <protection hidden="1"/>
    </xf>
    <xf numFmtId="49" fontId="4" fillId="28" borderId="0" xfId="0" applyNumberFormat="1" applyFont="1" applyFill="1" applyAlignment="1">
      <alignment/>
    </xf>
    <xf numFmtId="0" fontId="0" fillId="28" borderId="0" xfId="0" applyFont="1" applyFill="1" applyAlignment="1">
      <alignment/>
    </xf>
    <xf numFmtId="0" fontId="1" fillId="28" borderId="0" xfId="66" applyFont="1" applyFill="1" applyProtection="1">
      <alignment/>
      <protection hidden="1"/>
    </xf>
    <xf numFmtId="49" fontId="1" fillId="28" borderId="0" xfId="66" applyNumberFormat="1" applyFont="1" applyFill="1" applyProtection="1">
      <alignment/>
      <protection hidden="1"/>
    </xf>
    <xf numFmtId="49" fontId="1" fillId="28" borderId="0" xfId="66" applyNumberFormat="1" applyFont="1" applyFill="1" applyBorder="1" applyProtection="1">
      <alignment/>
      <protection hidden="1"/>
    </xf>
    <xf numFmtId="0" fontId="1" fillId="28" borderId="0" xfId="66" applyFont="1" applyFill="1" applyBorder="1" applyProtection="1">
      <alignment/>
      <protection hidden="1"/>
    </xf>
    <xf numFmtId="0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49" fontId="0" fillId="28" borderId="0" xfId="0" applyNumberFormat="1" applyFont="1" applyFill="1" applyAlignment="1">
      <alignment/>
    </xf>
    <xf numFmtId="0" fontId="4" fillId="0" borderId="0" xfId="75" applyFont="1">
      <alignment/>
      <protection/>
    </xf>
    <xf numFmtId="0" fontId="38" fillId="0" borderId="12" xfId="75" applyFont="1" applyBorder="1" applyAlignment="1">
      <alignment horizontal="center" vertical="top" wrapText="1"/>
      <protection/>
    </xf>
    <xf numFmtId="0" fontId="2" fillId="28" borderId="12" xfId="66" applyNumberFormat="1" applyFont="1" applyFill="1" applyBorder="1" applyAlignment="1" applyProtection="1">
      <alignment horizontal="center" vertical="top" wrapText="1"/>
      <protection hidden="1"/>
    </xf>
    <xf numFmtId="0" fontId="2" fillId="28" borderId="12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180" fontId="2" fillId="28" borderId="12" xfId="0" applyNumberFormat="1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center" vertical="center" wrapText="1"/>
    </xf>
    <xf numFmtId="0" fontId="6" fillId="28" borderId="0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wrapText="1"/>
    </xf>
    <xf numFmtId="0" fontId="2" fillId="28" borderId="12" xfId="0" applyNumberFormat="1" applyFont="1" applyFill="1" applyBorder="1" applyAlignment="1">
      <alignment horizontal="center" vertical="center" wrapText="1"/>
    </xf>
    <xf numFmtId="0" fontId="3" fillId="28" borderId="0" xfId="0" applyFont="1" applyFill="1" applyBorder="1" applyAlignment="1">
      <alignment horizontal="left" wrapText="1"/>
    </xf>
    <xf numFmtId="0" fontId="2" fillId="28" borderId="0" xfId="0" applyFont="1" applyFill="1" applyBorder="1" applyAlignment="1">
      <alignment horizontal="center" vertical="center" wrapText="1"/>
    </xf>
    <xf numFmtId="181" fontId="3" fillId="28" borderId="0" xfId="0" applyNumberFormat="1" applyFont="1" applyFill="1" applyBorder="1" applyAlignment="1">
      <alignment horizontal="right" vertical="center" wrapText="1"/>
    </xf>
    <xf numFmtId="0" fontId="28" fillId="28" borderId="0" xfId="0" applyFont="1" applyFill="1" applyAlignment="1">
      <alignment/>
    </xf>
    <xf numFmtId="181" fontId="28" fillId="28" borderId="0" xfId="0" applyNumberFormat="1" applyFont="1" applyFill="1" applyAlignment="1">
      <alignment horizontal="right"/>
    </xf>
    <xf numFmtId="181" fontId="28" fillId="28" borderId="0" xfId="0" applyNumberFormat="1" applyFont="1" applyFill="1" applyAlignment="1">
      <alignment/>
    </xf>
    <xf numFmtId="0" fontId="0" fillId="0" borderId="0" xfId="66" applyAlignment="1">
      <alignment/>
      <protection/>
    </xf>
    <xf numFmtId="0" fontId="7" fillId="0" borderId="0" xfId="72">
      <alignment/>
      <protection/>
    </xf>
    <xf numFmtId="0" fontId="41" fillId="0" borderId="0" xfId="66" applyFont="1">
      <alignment/>
      <protection/>
    </xf>
    <xf numFmtId="0" fontId="55" fillId="0" borderId="0" xfId="66" applyFont="1" applyAlignment="1">
      <alignment wrapText="1"/>
      <protection/>
    </xf>
    <xf numFmtId="0" fontId="55" fillId="0" borderId="0" xfId="66" applyFont="1" applyAlignment="1">
      <alignment horizontal="right"/>
      <protection/>
    </xf>
    <xf numFmtId="0" fontId="56" fillId="0" borderId="12" xfId="72" applyFont="1" applyBorder="1" applyAlignment="1">
      <alignment horizontal="center" vertical="center" wrapText="1"/>
      <protection/>
    </xf>
    <xf numFmtId="180" fontId="57" fillId="0" borderId="12" xfId="72" applyNumberFormat="1" applyFont="1" applyBorder="1" applyAlignment="1">
      <alignment horizontal="center" vertical="center" wrapText="1"/>
      <protection/>
    </xf>
    <xf numFmtId="180" fontId="56" fillId="0" borderId="12" xfId="72" applyNumberFormat="1" applyFont="1" applyBorder="1" applyAlignment="1">
      <alignment horizontal="center" vertical="center" wrapText="1"/>
      <protection/>
    </xf>
    <xf numFmtId="0" fontId="38" fillId="28" borderId="12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left" vertical="center" wrapText="1"/>
    </xf>
    <xf numFmtId="0" fontId="57" fillId="28" borderId="12" xfId="0" applyFont="1" applyFill="1" applyBorder="1" applyAlignment="1">
      <alignment horizontal="left" vertical="center" wrapText="1"/>
    </xf>
    <xf numFmtId="180" fontId="38" fillId="28" borderId="12" xfId="0" applyNumberFormat="1" applyFont="1" applyFill="1" applyBorder="1" applyAlignment="1">
      <alignment horizontal="center" vertical="center" wrapText="1"/>
    </xf>
    <xf numFmtId="180" fontId="4" fillId="28" borderId="12" xfId="0" applyNumberFormat="1" applyFont="1" applyFill="1" applyBorder="1" applyAlignment="1">
      <alignment horizontal="center" vertical="center" wrapText="1"/>
    </xf>
    <xf numFmtId="0" fontId="4" fillId="0" borderId="0" xfId="74" applyFont="1" applyFill="1" applyBorder="1" applyAlignment="1">
      <alignment horizontal="left" vertical="top"/>
      <protection/>
    </xf>
    <xf numFmtId="180" fontId="1" fillId="0" borderId="0" xfId="75" applyNumberFormat="1" applyFont="1" applyFill="1" applyAlignment="1">
      <alignment horizontal="right"/>
      <protection/>
    </xf>
    <xf numFmtId="0" fontId="2" fillId="0" borderId="12" xfId="0" applyFont="1" applyBorder="1" applyAlignment="1">
      <alignment vertical="center" wrapText="1"/>
    </xf>
    <xf numFmtId="180" fontId="2" fillId="0" borderId="12" xfId="0" applyNumberFormat="1" applyFont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 wrapText="1"/>
    </xf>
    <xf numFmtId="0" fontId="44" fillId="28" borderId="12" xfId="0" applyFont="1" applyFill="1" applyBorder="1" applyAlignment="1">
      <alignment horizontal="left" vertical="center" wrapText="1"/>
    </xf>
    <xf numFmtId="180" fontId="44" fillId="28" borderId="12" xfId="0" applyNumberFormat="1" applyFont="1" applyFill="1" applyBorder="1" applyAlignment="1">
      <alignment horizontal="center" vertical="center" wrapText="1"/>
    </xf>
    <xf numFmtId="0" fontId="45" fillId="28" borderId="12" xfId="0" applyFont="1" applyFill="1" applyBorder="1" applyAlignment="1">
      <alignment horizontal="center" vertical="center" wrapText="1"/>
    </xf>
    <xf numFmtId="0" fontId="58" fillId="28" borderId="12" xfId="0" applyFont="1" applyFill="1" applyBorder="1" applyAlignment="1">
      <alignment horizontal="left" vertical="center" wrapText="1"/>
    </xf>
    <xf numFmtId="0" fontId="44" fillId="28" borderId="12" xfId="76" applyFont="1" applyFill="1" applyBorder="1" applyAlignment="1">
      <alignment horizontal="center" vertical="center"/>
      <protection/>
    </xf>
    <xf numFmtId="0" fontId="44" fillId="28" borderId="12" xfId="76" applyFont="1" applyFill="1" applyBorder="1" applyAlignment="1">
      <alignment horizontal="left" vertical="top" wrapText="1"/>
      <protection/>
    </xf>
    <xf numFmtId="0" fontId="4" fillId="28" borderId="12" xfId="76" applyFont="1" applyFill="1" applyBorder="1" applyAlignment="1">
      <alignment horizontal="center" vertical="center"/>
      <protection/>
    </xf>
    <xf numFmtId="0" fontId="2" fillId="0" borderId="12" xfId="66" applyFont="1" applyBorder="1" applyAlignment="1">
      <alignment vertical="center" wrapText="1"/>
      <protection/>
    </xf>
    <xf numFmtId="0" fontId="1" fillId="0" borderId="0" xfId="66" applyFont="1">
      <alignment/>
      <protection/>
    </xf>
    <xf numFmtId="180" fontId="4" fillId="0" borderId="0" xfId="66" applyNumberFormat="1" applyFont="1" applyFill="1" applyBorder="1" applyAlignment="1" applyProtection="1">
      <alignment horizontal="right"/>
      <protection hidden="1"/>
    </xf>
    <xf numFmtId="0" fontId="2" fillId="0" borderId="12" xfId="66" applyFont="1" applyBorder="1" applyAlignment="1">
      <alignment horizontal="center" vertical="center" wrapText="1"/>
      <protection/>
    </xf>
    <xf numFmtId="0" fontId="4" fillId="28" borderId="12" xfId="74" applyFont="1" applyFill="1" applyBorder="1" applyAlignment="1" applyProtection="1">
      <alignment horizontal="center" vertical="center"/>
      <protection hidden="1"/>
    </xf>
    <xf numFmtId="0" fontId="1" fillId="0" borderId="0" xfId="66" applyFont="1" applyAlignment="1">
      <alignment horizontal="right"/>
      <protection/>
    </xf>
    <xf numFmtId="0" fontId="4" fillId="28" borderId="0" xfId="0" applyFont="1" applyFill="1" applyBorder="1" applyAlignment="1">
      <alignment/>
    </xf>
    <xf numFmtId="0" fontId="4" fillId="28" borderId="0" xfId="0" applyFont="1" applyFill="1" applyAlignment="1">
      <alignment/>
    </xf>
    <xf numFmtId="0" fontId="41" fillId="0" borderId="0" xfId="66" applyFont="1" applyFill="1" applyAlignment="1">
      <alignment/>
      <protection/>
    </xf>
    <xf numFmtId="0" fontId="7" fillId="0" borderId="0" xfId="72" applyAlignment="1">
      <alignment horizontal="right"/>
      <protection/>
    </xf>
    <xf numFmtId="0" fontId="13" fillId="0" borderId="0" xfId="66" applyFont="1" applyFill="1" applyAlignment="1">
      <alignment/>
      <protection/>
    </xf>
    <xf numFmtId="180" fontId="38" fillId="0" borderId="12" xfId="76" applyNumberFormat="1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horizontal="center" vertical="center"/>
    </xf>
    <xf numFmtId="0" fontId="41" fillId="0" borderId="0" xfId="76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0" fillId="11" borderId="0" xfId="73" applyFill="1" applyBorder="1">
      <alignment/>
      <protection/>
    </xf>
    <xf numFmtId="0" fontId="0" fillId="28" borderId="0" xfId="0" applyFill="1" applyAlignment="1">
      <alignment/>
    </xf>
    <xf numFmtId="0" fontId="28" fillId="28" borderId="0" xfId="0" applyFont="1" applyFill="1" applyAlignment="1">
      <alignment horizontal="center" vertical="center"/>
    </xf>
    <xf numFmtId="0" fontId="3" fillId="28" borderId="0" xfId="0" applyFont="1" applyFill="1" applyBorder="1" applyAlignment="1">
      <alignment horizontal="center" vertical="center" wrapText="1"/>
    </xf>
    <xf numFmtId="0" fontId="4" fillId="28" borderId="0" xfId="0" applyFont="1" applyFill="1" applyAlignment="1">
      <alignment horizontal="center" vertical="center"/>
    </xf>
    <xf numFmtId="0" fontId="0" fillId="28" borderId="0" xfId="73" applyFill="1" applyBorder="1">
      <alignment/>
      <protection/>
    </xf>
    <xf numFmtId="0" fontId="13" fillId="28" borderId="0" xfId="76" applyFont="1" applyFill="1" applyAlignment="1">
      <alignment/>
      <protection/>
    </xf>
    <xf numFmtId="0" fontId="38" fillId="28" borderId="12" xfId="0" applyFont="1" applyFill="1" applyBorder="1" applyAlignment="1">
      <alignment horizontal="center" vertical="center"/>
    </xf>
    <xf numFmtId="49" fontId="3" fillId="28" borderId="0" xfId="0" applyNumberFormat="1" applyFont="1" applyFill="1" applyBorder="1" applyAlignment="1">
      <alignment horizontal="left" wrapText="1"/>
    </xf>
    <xf numFmtId="49" fontId="28" fillId="28" borderId="0" xfId="0" applyNumberFormat="1" applyFont="1" applyFill="1" applyAlignment="1">
      <alignment/>
    </xf>
    <xf numFmtId="180" fontId="4" fillId="0" borderId="12" xfId="72" applyNumberFormat="1" applyFont="1" applyBorder="1" applyAlignment="1">
      <alignment horizontal="center" vertical="center" wrapText="1"/>
      <protection/>
    </xf>
    <xf numFmtId="0" fontId="4" fillId="0" borderId="0" xfId="74" applyFont="1" applyAlignment="1">
      <alignment horizontal="left" vertical="top"/>
      <protection/>
    </xf>
    <xf numFmtId="0" fontId="41" fillId="0" borderId="0" xfId="0" applyFont="1" applyFill="1" applyAlignment="1">
      <alignment/>
    </xf>
    <xf numFmtId="0" fontId="41" fillId="0" borderId="0" xfId="74" applyFont="1" applyBorder="1">
      <alignment/>
      <protection/>
    </xf>
    <xf numFmtId="0" fontId="1" fillId="0" borderId="0" xfId="75" applyFont="1" applyAlignment="1">
      <alignment horizontal="right"/>
      <protection/>
    </xf>
    <xf numFmtId="0" fontId="1" fillId="28" borderId="0" xfId="0" applyFont="1" applyFill="1" applyAlignment="1">
      <alignment horizontal="right"/>
    </xf>
    <xf numFmtId="0" fontId="0" fillId="0" borderId="12" xfId="73" applyFont="1" applyBorder="1" applyAlignment="1">
      <alignment horizontal="center" vertical="center" wrapText="1"/>
      <protection/>
    </xf>
    <xf numFmtId="0" fontId="2" fillId="0" borderId="12" xfId="73" applyFont="1" applyBorder="1" applyAlignment="1">
      <alignment horizontal="center" vertical="center"/>
      <protection/>
    </xf>
    <xf numFmtId="180" fontId="2" fillId="0" borderId="12" xfId="73" applyNumberFormat="1" applyFont="1" applyBorder="1" applyAlignment="1">
      <alignment horizontal="center" vertical="center"/>
      <protection/>
    </xf>
    <xf numFmtId="180" fontId="2" fillId="0" borderId="12" xfId="73" applyNumberFormat="1" applyFont="1" applyFill="1" applyBorder="1" applyAlignment="1">
      <alignment horizontal="center" vertical="center"/>
      <protection/>
    </xf>
    <xf numFmtId="180" fontId="2" fillId="11" borderId="12" xfId="73" applyNumberFormat="1" applyFont="1" applyFill="1" applyBorder="1" applyAlignment="1">
      <alignment horizontal="center" vertical="center"/>
      <protection/>
    </xf>
    <xf numFmtId="180" fontId="0" fillId="0" borderId="0" xfId="73" applyNumberFormat="1" applyBorder="1">
      <alignment/>
      <protection/>
    </xf>
    <xf numFmtId="0" fontId="0" fillId="0" borderId="0" xfId="73" applyFont="1" applyBorder="1" applyAlignment="1">
      <alignment vertical="top" wrapText="1"/>
      <protection/>
    </xf>
    <xf numFmtId="180" fontId="38" fillId="28" borderId="0" xfId="73" applyNumberFormat="1" applyFont="1" applyFill="1" applyBorder="1" applyAlignment="1" applyProtection="1">
      <alignment horizontal="right" vertical="top"/>
      <protection hidden="1"/>
    </xf>
    <xf numFmtId="0" fontId="0" fillId="0" borderId="0" xfId="73" applyFont="1" applyFill="1" applyBorder="1" applyAlignment="1">
      <alignment vertical="top" wrapText="1"/>
      <protection/>
    </xf>
    <xf numFmtId="0" fontId="59" fillId="11" borderId="0" xfId="0" applyFont="1" applyFill="1" applyAlignment="1">
      <alignment/>
    </xf>
    <xf numFmtId="0" fontId="13" fillId="28" borderId="0" xfId="76" applyFill="1" applyAlignment="1">
      <alignment/>
      <protection/>
    </xf>
    <xf numFmtId="0" fontId="38" fillId="28" borderId="13" xfId="73" applyNumberFormat="1" applyFont="1" applyFill="1" applyBorder="1" applyAlignment="1" applyProtection="1">
      <alignment horizontal="center" wrapText="1"/>
      <protection hidden="1"/>
    </xf>
    <xf numFmtId="0" fontId="41" fillId="28" borderId="12" xfId="73" applyFont="1" applyFill="1" applyBorder="1" applyAlignment="1">
      <alignment horizontal="center" vertical="center"/>
      <protection/>
    </xf>
    <xf numFmtId="180" fontId="38" fillId="28" borderId="0" xfId="73" applyNumberFormat="1" applyFont="1" applyFill="1" applyBorder="1" applyAlignment="1" applyProtection="1">
      <alignment horizontal="center" vertical="top"/>
      <protection hidden="1"/>
    </xf>
    <xf numFmtId="0" fontId="40" fillId="28" borderId="0" xfId="73" applyNumberFormat="1" applyFont="1" applyFill="1" applyBorder="1" applyAlignment="1" applyProtection="1">
      <alignment/>
      <protection hidden="1"/>
    </xf>
    <xf numFmtId="180" fontId="38" fillId="28" borderId="0" xfId="73" applyNumberFormat="1" applyFont="1" applyFill="1" applyBorder="1" applyAlignment="1">
      <alignment horizontal="center" vertical="top"/>
      <protection/>
    </xf>
    <xf numFmtId="180" fontId="38" fillId="28" borderId="0" xfId="73" applyNumberFormat="1" applyFont="1" applyFill="1" applyAlignment="1">
      <alignment horizontal="center" vertical="top"/>
      <protection/>
    </xf>
    <xf numFmtId="0" fontId="54" fillId="0" borderId="0" xfId="73" applyFont="1" applyBorder="1" applyAlignment="1">
      <alignment vertical="top" wrapText="1"/>
      <protection/>
    </xf>
    <xf numFmtId="0" fontId="2" fillId="11" borderId="12" xfId="0" applyFont="1" applyFill="1" applyBorder="1" applyAlignment="1">
      <alignment horizontal="left" vertical="top" wrapText="1"/>
    </xf>
    <xf numFmtId="0" fontId="2" fillId="11" borderId="12" xfId="66" applyFont="1" applyFill="1" applyBorder="1" applyAlignment="1">
      <alignment horizontal="center" vertical="center"/>
      <protection/>
    </xf>
    <xf numFmtId="188" fontId="2" fillId="11" borderId="12" xfId="66" applyNumberFormat="1" applyFont="1" applyFill="1" applyBorder="1" applyAlignment="1" applyProtection="1">
      <alignment horizontal="center" vertical="center"/>
      <protection hidden="1"/>
    </xf>
    <xf numFmtId="49" fontId="2" fillId="11" borderId="12" xfId="66" applyNumberFormat="1" applyFont="1" applyFill="1" applyBorder="1" applyAlignment="1" applyProtection="1">
      <alignment horizontal="center" vertical="center"/>
      <protection hidden="1"/>
    </xf>
    <xf numFmtId="187" fontId="2" fillId="11" borderId="12" xfId="66" applyNumberFormat="1" applyFont="1" applyFill="1" applyBorder="1" applyAlignment="1" applyProtection="1">
      <alignment horizontal="center" vertical="center"/>
      <protection hidden="1"/>
    </xf>
    <xf numFmtId="180" fontId="2" fillId="11" borderId="12" xfId="0" applyNumberFormat="1" applyFont="1" applyFill="1" applyBorder="1" applyAlignment="1">
      <alignment horizontal="center" vertical="center" wrapText="1"/>
    </xf>
    <xf numFmtId="0" fontId="29" fillId="11" borderId="0" xfId="0" applyFont="1" applyFill="1" applyAlignment="1">
      <alignment/>
    </xf>
    <xf numFmtId="49" fontId="2" fillId="11" borderId="12" xfId="0" applyNumberFormat="1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29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28" fillId="11" borderId="0" xfId="0" applyFont="1" applyFill="1" applyAlignment="1">
      <alignment/>
    </xf>
    <xf numFmtId="0" fontId="5" fillId="11" borderId="0" xfId="0" applyFont="1" applyFill="1" applyAlignment="1">
      <alignment/>
    </xf>
    <xf numFmtId="0" fontId="27" fillId="11" borderId="0" xfId="0" applyFont="1" applyFill="1" applyAlignment="1">
      <alignment horizontal="left"/>
    </xf>
    <xf numFmtId="0" fontId="41" fillId="28" borderId="0" xfId="0" applyFont="1" applyFill="1" applyAlignment="1">
      <alignment horizontal="left" vertical="center"/>
    </xf>
    <xf numFmtId="0" fontId="4" fillId="28" borderId="0" xfId="73" applyFont="1" applyFill="1" applyAlignment="1">
      <alignment horizontal="left" vertical="top"/>
      <protection/>
    </xf>
    <xf numFmtId="0" fontId="4" fillId="28" borderId="0" xfId="73" applyFont="1" applyFill="1" applyAlignment="1">
      <alignment horizontal="justify" vertical="top"/>
      <protection/>
    </xf>
    <xf numFmtId="0" fontId="37" fillId="28" borderId="0" xfId="76" applyFont="1" applyFill="1" applyAlignment="1">
      <alignment/>
      <protection/>
    </xf>
    <xf numFmtId="0" fontId="44" fillId="28" borderId="12" xfId="0" applyFont="1" applyFill="1" applyBorder="1" applyAlignment="1">
      <alignment horizontal="center" vertical="center" wrapText="1"/>
    </xf>
    <xf numFmtId="0" fontId="4" fillId="28" borderId="0" xfId="73" applyFont="1" applyFill="1" applyBorder="1" applyAlignment="1" applyProtection="1">
      <alignment horizontal="left" vertical="top"/>
      <protection hidden="1"/>
    </xf>
    <xf numFmtId="0" fontId="4" fillId="28" borderId="0" xfId="73" applyNumberFormat="1" applyFont="1" applyFill="1" applyBorder="1" applyAlignment="1" applyProtection="1">
      <alignment horizontal="justify" vertical="top" wrapText="1"/>
      <protection hidden="1"/>
    </xf>
    <xf numFmtId="0" fontId="4" fillId="28" borderId="0" xfId="73" applyNumberFormat="1" applyFont="1" applyFill="1" applyBorder="1" applyAlignment="1" applyProtection="1">
      <alignment horizontal="justify" vertical="top"/>
      <protection hidden="1"/>
    </xf>
    <xf numFmtId="0" fontId="38" fillId="28" borderId="0" xfId="73" applyNumberFormat="1" applyFont="1" applyFill="1" applyBorder="1" applyAlignment="1" applyProtection="1">
      <alignment horizontal="justify" vertical="top"/>
      <protection hidden="1"/>
    </xf>
    <xf numFmtId="0" fontId="4" fillId="28" borderId="0" xfId="73" applyFont="1" applyFill="1" applyBorder="1" applyAlignment="1" applyProtection="1">
      <alignment horizontal="justify" vertical="top"/>
      <protection hidden="1"/>
    </xf>
    <xf numFmtId="0" fontId="4" fillId="28" borderId="0" xfId="73" applyFont="1" applyFill="1" applyBorder="1" applyAlignment="1">
      <alignment horizontal="left" vertical="top"/>
      <protection/>
    </xf>
    <xf numFmtId="0" fontId="4" fillId="28" borderId="0" xfId="73" applyFont="1" applyFill="1" applyBorder="1" applyAlignment="1">
      <alignment horizontal="justify" vertical="top"/>
      <protection/>
    </xf>
    <xf numFmtId="180" fontId="2" fillId="23" borderId="12" xfId="73" applyNumberFormat="1" applyFont="1" applyFill="1" applyBorder="1" applyAlignment="1">
      <alignment horizontal="center" vertical="center"/>
      <protection/>
    </xf>
    <xf numFmtId="0" fontId="0" fillId="23" borderId="0" xfId="73" applyFill="1" applyBorder="1">
      <alignment/>
      <protection/>
    </xf>
    <xf numFmtId="0" fontId="0" fillId="23" borderId="0" xfId="73" applyFont="1" applyFill="1" applyBorder="1" applyAlignment="1">
      <alignment vertical="top" wrapText="1"/>
      <protection/>
    </xf>
    <xf numFmtId="0" fontId="29" fillId="23" borderId="0" xfId="73" applyFont="1" applyFill="1" applyBorder="1">
      <alignment/>
      <protection/>
    </xf>
    <xf numFmtId="0" fontId="41" fillId="28" borderId="0" xfId="76" applyFont="1" applyFill="1" applyAlignment="1">
      <alignment/>
      <protection/>
    </xf>
    <xf numFmtId="0" fontId="38" fillId="28" borderId="12" xfId="0" applyFont="1" applyFill="1" applyBorder="1" applyAlignment="1">
      <alignment horizontal="center" vertical="center" wrapText="1"/>
    </xf>
    <xf numFmtId="0" fontId="4" fillId="28" borderId="12" xfId="76" applyFont="1" applyFill="1" applyBorder="1" applyAlignment="1">
      <alignment horizontal="left" vertical="center" wrapText="1"/>
      <protection/>
    </xf>
    <xf numFmtId="0" fontId="54" fillId="0" borderId="0" xfId="73" applyFont="1" applyBorder="1" applyAlignment="1">
      <alignment horizontal="left" wrapText="1"/>
      <protection/>
    </xf>
    <xf numFmtId="0" fontId="0" fillId="0" borderId="0" xfId="73" applyFont="1" applyBorder="1" applyAlignment="1">
      <alignment horizontal="left" vertical="top" wrapText="1"/>
      <protection/>
    </xf>
    <xf numFmtId="0" fontId="29" fillId="11" borderId="0" xfId="73" applyFont="1" applyFill="1" applyBorder="1" applyAlignment="1">
      <alignment horizontal="left" vertical="top" wrapText="1"/>
      <protection/>
    </xf>
    <xf numFmtId="0" fontId="4" fillId="11" borderId="0" xfId="75" applyFont="1" applyFill="1">
      <alignment/>
      <protection/>
    </xf>
    <xf numFmtId="0" fontId="1" fillId="11" borderId="0" xfId="75" applyFont="1" applyFill="1">
      <alignment/>
      <protection/>
    </xf>
    <xf numFmtId="0" fontId="27" fillId="11" borderId="0" xfId="0" applyFont="1" applyFill="1" applyAlignment="1">
      <alignment/>
    </xf>
    <xf numFmtId="0" fontId="60" fillId="11" borderId="0" xfId="0" applyFont="1" applyFill="1" applyAlignment="1">
      <alignment/>
    </xf>
    <xf numFmtId="0" fontId="31" fillId="11" borderId="0" xfId="0" applyFont="1" applyFill="1" applyAlignment="1">
      <alignment/>
    </xf>
    <xf numFmtId="0" fontId="61" fillId="11" borderId="0" xfId="0" applyFont="1" applyFill="1" applyAlignment="1">
      <alignment/>
    </xf>
    <xf numFmtId="0" fontId="33" fillId="11" borderId="0" xfId="0" applyFont="1" applyFill="1" applyAlignment="1">
      <alignment/>
    </xf>
    <xf numFmtId="0" fontId="32" fillId="11" borderId="0" xfId="0" applyFont="1" applyFill="1" applyAlignment="1">
      <alignment/>
    </xf>
    <xf numFmtId="0" fontId="31" fillId="11" borderId="0" xfId="0" applyFont="1" applyFill="1" applyAlignment="1">
      <alignment/>
    </xf>
    <xf numFmtId="0" fontId="2" fillId="11" borderId="12" xfId="0" applyFont="1" applyFill="1" applyBorder="1" applyAlignment="1">
      <alignment horizontal="left" vertical="center" wrapText="1"/>
    </xf>
    <xf numFmtId="0" fontId="48" fillId="11" borderId="0" xfId="0" applyFont="1" applyFill="1" applyAlignment="1">
      <alignment/>
    </xf>
    <xf numFmtId="0" fontId="53" fillId="11" borderId="0" xfId="0" applyFont="1" applyFill="1" applyAlignment="1">
      <alignment/>
    </xf>
    <xf numFmtId="0" fontId="51" fillId="11" borderId="0" xfId="0" applyFont="1" applyFill="1" applyAlignment="1">
      <alignment/>
    </xf>
    <xf numFmtId="0" fontId="50" fillId="11" borderId="0" xfId="0" applyFont="1" applyFill="1" applyAlignment="1">
      <alignment/>
    </xf>
    <xf numFmtId="0" fontId="52" fillId="11" borderId="0" xfId="0" applyFont="1" applyFill="1" applyAlignment="1">
      <alignment/>
    </xf>
    <xf numFmtId="0" fontId="49" fillId="11" borderId="0" xfId="0" applyFont="1" applyFill="1" applyAlignment="1">
      <alignment horizontal="left"/>
    </xf>
    <xf numFmtId="0" fontId="0" fillId="11" borderId="0" xfId="74" applyNumberFormat="1" applyFont="1" applyFill="1" applyBorder="1" applyAlignment="1" applyProtection="1">
      <alignment/>
      <protection hidden="1"/>
    </xf>
    <xf numFmtId="0" fontId="1" fillId="11" borderId="0" xfId="66" applyFont="1" applyFill="1">
      <alignment/>
      <protection/>
    </xf>
    <xf numFmtId="0" fontId="4" fillId="29" borderId="12" xfId="0" applyFont="1" applyFill="1" applyBorder="1" applyAlignment="1">
      <alignment horizontal="center" vertical="center"/>
    </xf>
    <xf numFmtId="0" fontId="44" fillId="29" borderId="12" xfId="0" applyFont="1" applyFill="1" applyBorder="1" applyAlignment="1">
      <alignment horizontal="left" vertical="center"/>
    </xf>
    <xf numFmtId="0" fontId="4" fillId="29" borderId="12" xfId="74" applyFont="1" applyFill="1" applyBorder="1" applyAlignment="1" applyProtection="1">
      <alignment horizontal="center" vertical="center"/>
      <protection hidden="1"/>
    </xf>
    <xf numFmtId="0" fontId="4" fillId="29" borderId="12" xfId="69" applyNumberFormat="1" applyFont="1" applyFill="1" applyBorder="1" applyAlignment="1" applyProtection="1">
      <alignment horizontal="left" vertical="center" wrapText="1"/>
      <protection hidden="1"/>
    </xf>
    <xf numFmtId="180" fontId="4" fillId="28" borderId="13" xfId="66" applyNumberFormat="1" applyFont="1" applyFill="1" applyBorder="1" applyAlignment="1" applyProtection="1">
      <alignment horizontal="right"/>
      <protection hidden="1"/>
    </xf>
    <xf numFmtId="180" fontId="38" fillId="28" borderId="12" xfId="76" applyNumberFormat="1" applyFont="1" applyFill="1" applyBorder="1" applyAlignment="1">
      <alignment horizontal="center" vertical="center" wrapText="1"/>
      <protection/>
    </xf>
    <xf numFmtId="0" fontId="3" fillId="28" borderId="12" xfId="0" applyFont="1" applyFill="1" applyBorder="1" applyAlignment="1">
      <alignment horizontal="left" vertical="top" wrapText="1"/>
    </xf>
    <xf numFmtId="0" fontId="3" fillId="28" borderId="12" xfId="0" applyFont="1" applyFill="1" applyBorder="1" applyAlignment="1">
      <alignment horizontal="center" vertical="center" wrapText="1"/>
    </xf>
    <xf numFmtId="49" fontId="2" fillId="28" borderId="12" xfId="0" applyNumberFormat="1" applyFont="1" applyFill="1" applyBorder="1" applyAlignment="1">
      <alignment horizontal="center" vertical="center"/>
    </xf>
    <xf numFmtId="180" fontId="3" fillId="28" borderId="12" xfId="0" applyNumberFormat="1" applyFont="1" applyFill="1" applyBorder="1" applyAlignment="1">
      <alignment horizontal="center" vertical="center" wrapText="1"/>
    </xf>
    <xf numFmtId="49" fontId="3" fillId="28" borderId="12" xfId="0" applyNumberFormat="1" applyFont="1" applyFill="1" applyBorder="1" applyAlignment="1">
      <alignment horizontal="center" vertical="center" wrapText="1"/>
    </xf>
    <xf numFmtId="188" fontId="2" fillId="28" borderId="12" xfId="66" applyNumberFormat="1" applyFont="1" applyFill="1" applyBorder="1" applyAlignment="1" applyProtection="1">
      <alignment horizontal="center" vertical="center"/>
      <protection hidden="1"/>
    </xf>
    <xf numFmtId="49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0" applyFont="1" applyFill="1" applyBorder="1" applyAlignment="1">
      <alignment horizontal="left" vertical="top" wrapText="1"/>
    </xf>
    <xf numFmtId="49" fontId="2" fillId="28" borderId="12" xfId="0" applyNumberFormat="1" applyFont="1" applyFill="1" applyBorder="1" applyAlignment="1">
      <alignment horizontal="center" vertical="center" wrapText="1"/>
    </xf>
    <xf numFmtId="0" fontId="2" fillId="28" borderId="12" xfId="66" applyNumberFormat="1" applyFont="1" applyFill="1" applyBorder="1" applyAlignment="1" applyProtection="1">
      <alignment horizontal="center" vertical="center"/>
      <protection hidden="1"/>
    </xf>
    <xf numFmtId="1" fontId="2" fillId="28" borderId="12" xfId="66" applyNumberFormat="1" applyFont="1" applyFill="1" applyBorder="1" applyAlignment="1" applyProtection="1">
      <alignment horizontal="center" vertical="center"/>
      <protection hidden="1"/>
    </xf>
    <xf numFmtId="187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66" applyFont="1" applyFill="1" applyBorder="1" applyAlignment="1">
      <alignment horizontal="left" vertical="top" wrapText="1"/>
      <protection/>
    </xf>
    <xf numFmtId="0" fontId="2" fillId="28" borderId="12" xfId="66" applyFont="1" applyFill="1" applyBorder="1" applyAlignment="1">
      <alignment horizontal="center" vertical="center"/>
      <protection/>
    </xf>
    <xf numFmtId="49" fontId="3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0" applyFont="1" applyFill="1" applyBorder="1" applyAlignment="1">
      <alignment horizontal="left" vertical="top" wrapText="1"/>
    </xf>
    <xf numFmtId="0" fontId="43" fillId="28" borderId="12" xfId="0" applyFont="1" applyFill="1" applyBorder="1" applyAlignment="1">
      <alignment horizontal="center" vertical="center" wrapText="1"/>
    </xf>
    <xf numFmtId="49" fontId="43" fillId="28" borderId="12" xfId="0" applyNumberFormat="1" applyFont="1" applyFill="1" applyBorder="1" applyAlignment="1">
      <alignment horizontal="center" vertical="center" wrapText="1"/>
    </xf>
    <xf numFmtId="49" fontId="43" fillId="28" borderId="12" xfId="66" applyNumberFormat="1" applyFont="1" applyFill="1" applyBorder="1" applyAlignment="1" applyProtection="1">
      <alignment horizontal="center" vertical="center"/>
      <protection hidden="1"/>
    </xf>
    <xf numFmtId="180" fontId="43" fillId="28" borderId="12" xfId="0" applyNumberFormat="1" applyFont="1" applyFill="1" applyBorder="1" applyAlignment="1">
      <alignment horizontal="center" vertical="center" wrapText="1"/>
    </xf>
    <xf numFmtId="0" fontId="42" fillId="28" borderId="12" xfId="0" applyFont="1" applyFill="1" applyBorder="1" applyAlignment="1">
      <alignment horizontal="left" vertical="top" wrapText="1"/>
    </xf>
    <xf numFmtId="0" fontId="42" fillId="28" borderId="12" xfId="0" applyFont="1" applyFill="1" applyBorder="1" applyAlignment="1">
      <alignment horizontal="center" vertical="center" wrapText="1"/>
    </xf>
    <xf numFmtId="49" fontId="42" fillId="28" borderId="12" xfId="0" applyNumberFormat="1" applyFont="1" applyFill="1" applyBorder="1" applyAlignment="1">
      <alignment horizontal="center" vertical="center" wrapText="1"/>
    </xf>
    <xf numFmtId="49" fontId="42" fillId="28" borderId="12" xfId="66" applyNumberFormat="1" applyFont="1" applyFill="1" applyBorder="1" applyAlignment="1" applyProtection="1">
      <alignment horizontal="center" vertical="center"/>
      <protection hidden="1"/>
    </xf>
    <xf numFmtId="180" fontId="42" fillId="28" borderId="12" xfId="0" applyNumberFormat="1" applyFont="1" applyFill="1" applyBorder="1" applyAlignment="1">
      <alignment horizontal="center" vertical="center" wrapText="1"/>
    </xf>
    <xf numFmtId="188" fontId="2" fillId="29" borderId="12" xfId="66" applyNumberFormat="1" applyFont="1" applyFill="1" applyBorder="1" applyAlignment="1" applyProtection="1">
      <alignment horizontal="center" vertical="center"/>
      <protection hidden="1"/>
    </xf>
    <xf numFmtId="49" fontId="2" fillId="29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0" applyFont="1" applyFill="1" applyBorder="1" applyAlignment="1">
      <alignment horizontal="center"/>
    </xf>
    <xf numFmtId="188" fontId="2" fillId="28" borderId="12" xfId="66" applyNumberFormat="1" applyFont="1" applyFill="1" applyBorder="1" applyAlignment="1" applyProtection="1">
      <alignment horizontal="center"/>
      <protection hidden="1"/>
    </xf>
    <xf numFmtId="0" fontId="2" fillId="28" borderId="12" xfId="0" applyFont="1" applyFill="1" applyBorder="1" applyAlignment="1">
      <alignment horizontal="left" vertical="center" wrapText="1"/>
    </xf>
    <xf numFmtId="0" fontId="3" fillId="28" borderId="12" xfId="0" applyFont="1" applyFill="1" applyBorder="1" applyAlignment="1">
      <alignment horizontal="center" vertical="center"/>
    </xf>
    <xf numFmtId="188" fontId="3" fillId="28" borderId="12" xfId="66" applyNumberFormat="1" applyFont="1" applyFill="1" applyBorder="1" applyAlignment="1" applyProtection="1">
      <alignment horizontal="center" vertical="center"/>
      <protection hidden="1"/>
    </xf>
    <xf numFmtId="187" fontId="3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68" applyNumberFormat="1" applyFont="1" applyFill="1" applyBorder="1" applyAlignment="1" applyProtection="1">
      <alignment horizontal="left" vertical="top" wrapText="1"/>
      <protection hidden="1"/>
    </xf>
    <xf numFmtId="0" fontId="43" fillId="28" borderId="12" xfId="0" applyFont="1" applyFill="1" applyBorder="1" applyAlignment="1">
      <alignment horizontal="center" vertical="center"/>
    </xf>
    <xf numFmtId="188" fontId="43" fillId="28" borderId="12" xfId="66" applyNumberFormat="1" applyFont="1" applyFill="1" applyBorder="1" applyAlignment="1" applyProtection="1">
      <alignment horizontal="center" vertical="center"/>
      <protection hidden="1"/>
    </xf>
    <xf numFmtId="187" fontId="43" fillId="28" borderId="12" xfId="66" applyNumberFormat="1" applyFont="1" applyFill="1" applyBorder="1" applyAlignment="1" applyProtection="1">
      <alignment horizontal="center" vertical="center"/>
      <protection hidden="1"/>
    </xf>
    <xf numFmtId="0" fontId="42" fillId="28" borderId="12" xfId="0" applyFont="1" applyFill="1" applyBorder="1" applyAlignment="1">
      <alignment horizontal="center" vertical="center"/>
    </xf>
    <xf numFmtId="188" fontId="42" fillId="28" borderId="12" xfId="66" applyNumberFormat="1" applyFont="1" applyFill="1" applyBorder="1" applyAlignment="1" applyProtection="1">
      <alignment horizontal="center" vertical="center"/>
      <protection hidden="1"/>
    </xf>
    <xf numFmtId="49" fontId="2" fillId="28" borderId="12" xfId="66" applyNumberFormat="1" applyFont="1" applyFill="1" applyBorder="1" applyAlignment="1">
      <alignment horizontal="center" vertical="center" wrapText="1"/>
      <protection/>
    </xf>
    <xf numFmtId="0" fontId="2" fillId="28" borderId="12" xfId="66" applyFont="1" applyFill="1" applyBorder="1" applyAlignment="1">
      <alignment horizontal="center" vertical="center" wrapText="1"/>
      <protection/>
    </xf>
    <xf numFmtId="0" fontId="3" fillId="28" borderId="12" xfId="0" applyFont="1" applyFill="1" applyBorder="1" applyAlignment="1">
      <alignment horizontal="left" wrapText="1"/>
    </xf>
    <xf numFmtId="0" fontId="43" fillId="28" borderId="12" xfId="0" applyFont="1" applyFill="1" applyBorder="1" applyAlignment="1">
      <alignment horizontal="left" vertical="center" wrapText="1"/>
    </xf>
    <xf numFmtId="0" fontId="42" fillId="28" borderId="12" xfId="0" applyFont="1" applyFill="1" applyBorder="1" applyAlignment="1">
      <alignment vertical="center" wrapText="1"/>
    </xf>
    <xf numFmtId="187" fontId="42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66" applyFont="1" applyFill="1" applyBorder="1" applyAlignment="1">
      <alignment horizontal="left" vertical="center" wrapText="1"/>
      <protection/>
    </xf>
    <xf numFmtId="0" fontId="3" fillId="28" borderId="12" xfId="66" applyFont="1" applyFill="1" applyBorder="1" applyAlignment="1">
      <alignment horizontal="center" vertical="center" wrapText="1"/>
      <protection/>
    </xf>
    <xf numFmtId="0" fontId="42" fillId="28" borderId="12" xfId="0" applyFont="1" applyFill="1" applyBorder="1" applyAlignment="1">
      <alignment horizontal="left" vertical="center" wrapText="1"/>
    </xf>
    <xf numFmtId="49" fontId="42" fillId="28" borderId="12" xfId="66" applyNumberFormat="1" applyFont="1" applyFill="1" applyBorder="1" applyAlignment="1">
      <alignment horizontal="center" vertical="center" wrapText="1"/>
      <protection/>
    </xf>
    <xf numFmtId="0" fontId="42" fillId="28" borderId="12" xfId="66" applyFont="1" applyFill="1" applyBorder="1" applyAlignment="1">
      <alignment horizontal="center" vertical="center" wrapText="1"/>
      <protection/>
    </xf>
    <xf numFmtId="49" fontId="3" fillId="28" borderId="12" xfId="66" applyNumberFormat="1" applyFont="1" applyFill="1" applyBorder="1" applyAlignment="1" applyProtection="1">
      <alignment horizontal="center"/>
      <protection hidden="1"/>
    </xf>
    <xf numFmtId="0" fontId="3" fillId="28" borderId="12" xfId="0" applyFont="1" applyFill="1" applyBorder="1" applyAlignment="1">
      <alignment vertical="top" wrapText="1"/>
    </xf>
    <xf numFmtId="0" fontId="3" fillId="28" borderId="12" xfId="0" applyFont="1" applyFill="1" applyBorder="1" applyAlignment="1">
      <alignment horizontal="center"/>
    </xf>
    <xf numFmtId="188" fontId="3" fillId="28" borderId="12" xfId="66" applyNumberFormat="1" applyFont="1" applyFill="1" applyBorder="1" applyAlignment="1" applyProtection="1">
      <alignment horizontal="center"/>
      <protection hidden="1"/>
    </xf>
    <xf numFmtId="0" fontId="33" fillId="28" borderId="0" xfId="0" applyFont="1" applyFill="1" applyAlignment="1">
      <alignment/>
    </xf>
    <xf numFmtId="0" fontId="2" fillId="28" borderId="12" xfId="0" applyFont="1" applyFill="1" applyBorder="1" applyAlignment="1">
      <alignment horizontal="justify" vertical="top" wrapText="1"/>
    </xf>
    <xf numFmtId="0" fontId="2" fillId="28" borderId="12" xfId="0" applyFont="1" applyFill="1" applyBorder="1" applyAlignment="1">
      <alignment horizontal="left" wrapText="1"/>
    </xf>
    <xf numFmtId="0" fontId="2" fillId="28" borderId="12" xfId="0" applyFont="1" applyFill="1" applyBorder="1" applyAlignment="1">
      <alignment vertical="top" wrapText="1"/>
    </xf>
    <xf numFmtId="0" fontId="28" fillId="28" borderId="0" xfId="0" applyFont="1" applyFill="1" applyAlignment="1">
      <alignment horizontal="right"/>
    </xf>
    <xf numFmtId="0" fontId="5" fillId="28" borderId="0" xfId="0" applyFont="1" applyFill="1" applyAlignment="1">
      <alignment/>
    </xf>
    <xf numFmtId="0" fontId="38" fillId="28" borderId="12" xfId="75" applyFont="1" applyFill="1" applyBorder="1" applyAlignment="1">
      <alignment horizontal="center" vertical="center" wrapText="1"/>
      <protection/>
    </xf>
    <xf numFmtId="0" fontId="38" fillId="28" borderId="12" xfId="75" applyFont="1" applyFill="1" applyBorder="1" applyAlignment="1">
      <alignment horizontal="left" vertical="top" wrapText="1"/>
      <protection/>
    </xf>
    <xf numFmtId="180" fontId="4" fillId="28" borderId="12" xfId="75" applyNumberFormat="1" applyFont="1" applyFill="1" applyBorder="1" applyAlignment="1">
      <alignment horizontal="right" wrapText="1"/>
      <protection/>
    </xf>
    <xf numFmtId="0" fontId="4" fillId="28" borderId="12" xfId="75" applyFont="1" applyFill="1" applyBorder="1" applyAlignment="1">
      <alignment horizontal="center" vertical="center" wrapText="1"/>
      <protection/>
    </xf>
    <xf numFmtId="0" fontId="4" fillId="28" borderId="12" xfId="75" applyFont="1" applyFill="1" applyBorder="1" applyAlignment="1">
      <alignment vertical="top" wrapText="1"/>
      <protection/>
    </xf>
    <xf numFmtId="180" fontId="4" fillId="28" borderId="12" xfId="66" applyNumberFormat="1" applyFont="1" applyFill="1" applyBorder="1">
      <alignment/>
      <protection/>
    </xf>
    <xf numFmtId="180" fontId="4" fillId="28" borderId="12" xfId="75" applyNumberFormat="1" applyFont="1" applyFill="1" applyBorder="1">
      <alignment/>
      <protection/>
    </xf>
    <xf numFmtId="0" fontId="38" fillId="28" borderId="12" xfId="75" applyFont="1" applyFill="1" applyBorder="1" applyAlignment="1">
      <alignment horizontal="center" vertical="top" wrapText="1"/>
      <protection/>
    </xf>
    <xf numFmtId="0" fontId="39" fillId="28" borderId="12" xfId="75" applyFont="1" applyFill="1" applyBorder="1" applyAlignment="1">
      <alignment horizontal="left" vertical="top" wrapText="1"/>
      <protection/>
    </xf>
    <xf numFmtId="180" fontId="38" fillId="28" borderId="12" xfId="75" applyNumberFormat="1" applyFont="1" applyFill="1" applyBorder="1" applyAlignment="1">
      <alignment horizontal="right" vertical="top" wrapText="1"/>
      <protection/>
    </xf>
    <xf numFmtId="0" fontId="4" fillId="28" borderId="12" xfId="70" applyNumberFormat="1" applyFont="1" applyFill="1" applyBorder="1" applyAlignment="1" applyProtection="1">
      <alignment horizontal="left" vertical="top" wrapText="1"/>
      <protection hidden="1"/>
    </xf>
    <xf numFmtId="181" fontId="2" fillId="28" borderId="12" xfId="66" applyNumberFormat="1" applyFont="1" applyFill="1" applyBorder="1" applyAlignment="1">
      <alignment horizontal="center" vertical="center" wrapText="1"/>
      <protection/>
    </xf>
    <xf numFmtId="0" fontId="2" fillId="28" borderId="12" xfId="0" applyFont="1" applyFill="1" applyBorder="1" applyAlignment="1">
      <alignment vertical="center" wrapText="1"/>
    </xf>
    <xf numFmtId="3" fontId="2" fillId="28" borderId="12" xfId="66" applyNumberFormat="1" applyFont="1" applyFill="1" applyBorder="1" applyAlignment="1">
      <alignment horizontal="center" vertical="center" wrapText="1"/>
      <protection/>
    </xf>
    <xf numFmtId="181" fontId="3" fillId="28" borderId="12" xfId="66" applyNumberFormat="1" applyFont="1" applyFill="1" applyBorder="1" applyAlignment="1">
      <alignment horizontal="center" vertical="center" wrapText="1"/>
      <protection/>
    </xf>
    <xf numFmtId="0" fontId="47" fillId="28" borderId="12" xfId="72" applyFont="1" applyFill="1" applyBorder="1" applyAlignment="1">
      <alignment horizontal="left" wrapText="1"/>
      <protection/>
    </xf>
    <xf numFmtId="49" fontId="47" fillId="28" borderId="12" xfId="72" applyNumberFormat="1" applyFont="1" applyFill="1" applyBorder="1" applyAlignment="1">
      <alignment horizontal="center" vertical="center" wrapText="1"/>
      <protection/>
    </xf>
    <xf numFmtId="0" fontId="42" fillId="28" borderId="12" xfId="66" applyNumberFormat="1" applyFont="1" applyFill="1" applyBorder="1" applyAlignment="1" applyProtection="1">
      <alignment horizontal="center" vertical="center"/>
      <protection hidden="1"/>
    </xf>
    <xf numFmtId="49" fontId="3" fillId="28" borderId="12" xfId="0" applyNumberFormat="1" applyFont="1" applyFill="1" applyBorder="1" applyAlignment="1">
      <alignment horizontal="left" vertical="center" wrapText="1"/>
    </xf>
    <xf numFmtId="0" fontId="28" fillId="28" borderId="12" xfId="0" applyFont="1" applyFill="1" applyBorder="1" applyAlignment="1">
      <alignment/>
    </xf>
    <xf numFmtId="0" fontId="52" fillId="28" borderId="12" xfId="0" applyFont="1" applyFill="1" applyBorder="1" applyAlignment="1">
      <alignment/>
    </xf>
    <xf numFmtId="0" fontId="42" fillId="11" borderId="12" xfId="0" applyFont="1" applyFill="1" applyBorder="1" applyAlignment="1">
      <alignment vertical="center" wrapText="1"/>
    </xf>
    <xf numFmtId="49" fontId="42" fillId="11" borderId="12" xfId="0" applyNumberFormat="1" applyFont="1" applyFill="1" applyBorder="1" applyAlignment="1">
      <alignment horizontal="center" vertical="center" wrapText="1"/>
    </xf>
    <xf numFmtId="0" fontId="42" fillId="11" borderId="12" xfId="0" applyFont="1" applyFill="1" applyBorder="1" applyAlignment="1">
      <alignment horizontal="center" vertical="center" wrapText="1"/>
    </xf>
    <xf numFmtId="180" fontId="42" fillId="11" borderId="12" xfId="0" applyNumberFormat="1" applyFont="1" applyFill="1" applyBorder="1" applyAlignment="1">
      <alignment horizontal="center" vertical="center" wrapText="1"/>
    </xf>
    <xf numFmtId="188" fontId="42" fillId="11" borderId="12" xfId="66" applyNumberFormat="1" applyFont="1" applyFill="1" applyBorder="1" applyAlignment="1" applyProtection="1">
      <alignment horizontal="center" vertical="center"/>
      <protection hidden="1"/>
    </xf>
    <xf numFmtId="0" fontId="3" fillId="11" borderId="12" xfId="0" applyFont="1" applyFill="1" applyBorder="1" applyAlignment="1">
      <alignment horizontal="left" vertical="top" wrapText="1"/>
    </xf>
    <xf numFmtId="49" fontId="3" fillId="11" borderId="12" xfId="0" applyNumberFormat="1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49" fontId="3" fillId="11" borderId="12" xfId="66" applyNumberFormat="1" applyFont="1" applyFill="1" applyBorder="1" applyAlignment="1" applyProtection="1">
      <alignment horizontal="center" vertical="center"/>
      <protection hidden="1"/>
    </xf>
    <xf numFmtId="180" fontId="3" fillId="11" borderId="12" xfId="0" applyNumberFormat="1" applyFont="1" applyFill="1" applyBorder="1" applyAlignment="1">
      <alignment horizontal="center" vertical="center" wrapText="1"/>
    </xf>
    <xf numFmtId="0" fontId="42" fillId="11" borderId="12" xfId="0" applyNumberFormat="1" applyFont="1" applyFill="1" applyBorder="1" applyAlignment="1">
      <alignment horizontal="left" vertical="center" wrapText="1"/>
    </xf>
    <xf numFmtId="49" fontId="42" fillId="11" borderId="12" xfId="66" applyNumberFormat="1" applyFont="1" applyFill="1" applyBorder="1" applyAlignment="1" applyProtection="1">
      <alignment horizontal="center" vertical="center"/>
      <protection hidden="1"/>
    </xf>
    <xf numFmtId="188" fontId="3" fillId="11" borderId="12" xfId="66" applyNumberFormat="1" applyFont="1" applyFill="1" applyBorder="1" applyAlignment="1" applyProtection="1">
      <alignment horizontal="center" vertical="center"/>
      <protection hidden="1"/>
    </xf>
    <xf numFmtId="0" fontId="42" fillId="11" borderId="12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49" fontId="3" fillId="11" borderId="12" xfId="66" applyNumberFormat="1" applyFont="1" applyFill="1" applyBorder="1" applyAlignment="1">
      <alignment horizontal="center" vertical="center" wrapText="1"/>
      <protection/>
    </xf>
    <xf numFmtId="0" fontId="3" fillId="11" borderId="12" xfId="66" applyFont="1" applyFill="1" applyBorder="1" applyAlignment="1">
      <alignment horizontal="center" vertical="center" wrapText="1"/>
      <protection/>
    </xf>
    <xf numFmtId="49" fontId="42" fillId="11" borderId="12" xfId="66" applyNumberFormat="1" applyFont="1" applyFill="1" applyBorder="1" applyAlignment="1">
      <alignment horizontal="center" vertical="center" wrapText="1"/>
      <protection/>
    </xf>
    <xf numFmtId="0" fontId="42" fillId="11" borderId="12" xfId="66" applyFont="1" applyFill="1" applyBorder="1" applyAlignment="1">
      <alignment horizontal="center" vertical="center" wrapText="1"/>
      <protection/>
    </xf>
    <xf numFmtId="49" fontId="2" fillId="11" borderId="12" xfId="66" applyNumberFormat="1" applyFont="1" applyFill="1" applyBorder="1" applyAlignment="1">
      <alignment horizontal="center" vertical="center" wrapText="1"/>
      <protection/>
    </xf>
    <xf numFmtId="0" fontId="2" fillId="11" borderId="12" xfId="66" applyFont="1" applyFill="1" applyBorder="1" applyAlignment="1">
      <alignment horizontal="center" vertical="center" wrapText="1"/>
      <protection/>
    </xf>
    <xf numFmtId="0" fontId="3" fillId="0" borderId="12" xfId="66" applyFont="1" applyBorder="1" applyAlignment="1">
      <alignment horizontal="center" vertical="center" wrapText="1"/>
      <protection/>
    </xf>
    <xf numFmtId="0" fontId="3" fillId="0" borderId="12" xfId="66" applyFont="1" applyBorder="1" applyAlignment="1">
      <alignment vertical="center" wrapText="1"/>
      <protection/>
    </xf>
    <xf numFmtId="180" fontId="3" fillId="0" borderId="12" xfId="0" applyNumberFormat="1" applyFont="1" applyBorder="1" applyAlignment="1">
      <alignment horizontal="center" vertical="center"/>
    </xf>
    <xf numFmtId="180" fontId="4" fillId="28" borderId="0" xfId="73" applyNumberFormat="1" applyFont="1" applyFill="1" applyAlignment="1">
      <alignment vertical="top"/>
      <protection/>
    </xf>
    <xf numFmtId="0" fontId="4" fillId="28" borderId="0" xfId="73" applyFont="1" applyFill="1" applyAlignment="1">
      <alignment horizontal="right"/>
      <protection/>
    </xf>
    <xf numFmtId="0" fontId="2" fillId="28" borderId="12" xfId="76" applyFont="1" applyFill="1" applyBorder="1" applyAlignment="1">
      <alignment horizontal="center" vertical="center"/>
      <protection/>
    </xf>
    <xf numFmtId="0" fontId="27" fillId="28" borderId="12" xfId="0" applyFont="1" applyFill="1" applyBorder="1" applyAlignment="1">
      <alignment/>
    </xf>
    <xf numFmtId="0" fontId="0" fillId="28" borderId="0" xfId="74" applyFill="1" applyBorder="1">
      <alignment/>
      <protection/>
    </xf>
    <xf numFmtId="0" fontId="41" fillId="28" borderId="0" xfId="74" applyFont="1" applyFill="1" applyBorder="1" applyAlignment="1">
      <alignment horizontal="left"/>
      <protection/>
    </xf>
    <xf numFmtId="0" fontId="4" fillId="28" borderId="12" xfId="76" applyFont="1" applyFill="1" applyBorder="1" applyAlignment="1">
      <alignment horizontal="left" vertical="top" wrapText="1"/>
      <protection/>
    </xf>
    <xf numFmtId="0" fontId="31" fillId="28" borderId="0" xfId="0" applyFont="1" applyFill="1" applyAlignment="1">
      <alignment/>
    </xf>
    <xf numFmtId="49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11" borderId="12" xfId="0" applyFont="1" applyFill="1" applyBorder="1" applyAlignment="1">
      <alignment horizontal="left" wrapText="1"/>
    </xf>
    <xf numFmtId="0" fontId="2" fillId="11" borderId="12" xfId="66" applyFont="1" applyFill="1" applyBorder="1" applyAlignment="1">
      <alignment horizontal="left" vertical="top" wrapText="1"/>
      <protection/>
    </xf>
    <xf numFmtId="0" fontId="3" fillId="11" borderId="12" xfId="0" applyFont="1" applyFill="1" applyBorder="1" applyAlignment="1">
      <alignment horizontal="center" vertical="center"/>
    </xf>
    <xf numFmtId="187" fontId="2" fillId="11" borderId="12" xfId="66" applyNumberFormat="1" applyFont="1" applyFill="1" applyBorder="1" applyAlignment="1" applyProtection="1">
      <alignment horizontal="center"/>
      <protection hidden="1"/>
    </xf>
    <xf numFmtId="0" fontId="3" fillId="11" borderId="12" xfId="66" applyFont="1" applyFill="1" applyBorder="1" applyAlignment="1">
      <alignment horizontal="left" vertical="top" wrapText="1"/>
      <protection/>
    </xf>
    <xf numFmtId="0" fontId="3" fillId="11" borderId="12" xfId="66" applyFont="1" applyFill="1" applyBorder="1" applyAlignment="1">
      <alignment horizontal="center" vertical="center"/>
      <protection/>
    </xf>
    <xf numFmtId="187" fontId="3" fillId="11" borderId="12" xfId="66" applyNumberFormat="1" applyFont="1" applyFill="1" applyBorder="1" applyAlignment="1" applyProtection="1">
      <alignment horizontal="center" vertical="center"/>
      <protection hidden="1"/>
    </xf>
    <xf numFmtId="0" fontId="43" fillId="11" borderId="12" xfId="0" applyFont="1" applyFill="1" applyBorder="1" applyAlignment="1">
      <alignment horizontal="left" vertical="center" wrapText="1"/>
    </xf>
    <xf numFmtId="0" fontId="43" fillId="11" borderId="12" xfId="0" applyFont="1" applyFill="1" applyBorder="1" applyAlignment="1">
      <alignment horizontal="center" vertical="center"/>
    </xf>
    <xf numFmtId="188" fontId="43" fillId="11" borderId="12" xfId="66" applyNumberFormat="1" applyFont="1" applyFill="1" applyBorder="1" applyAlignment="1" applyProtection="1">
      <alignment horizontal="center" vertical="center"/>
      <protection hidden="1"/>
    </xf>
    <xf numFmtId="49" fontId="43" fillId="11" borderId="12" xfId="66" applyNumberFormat="1" applyFont="1" applyFill="1" applyBorder="1" applyAlignment="1" applyProtection="1">
      <alignment horizontal="center" vertical="center"/>
      <protection hidden="1"/>
    </xf>
    <xf numFmtId="187" fontId="43" fillId="11" borderId="12" xfId="66" applyNumberFormat="1" applyFont="1" applyFill="1" applyBorder="1" applyAlignment="1" applyProtection="1">
      <alignment horizontal="center" vertical="center"/>
      <protection hidden="1"/>
    </xf>
    <xf numFmtId="180" fontId="43" fillId="11" borderId="12" xfId="0" applyNumberFormat="1" applyFont="1" applyFill="1" applyBorder="1" applyAlignment="1">
      <alignment horizontal="center" vertical="center" wrapText="1"/>
    </xf>
    <xf numFmtId="0" fontId="42" fillId="11" borderId="12" xfId="66" applyFont="1" applyFill="1" applyBorder="1" applyAlignment="1">
      <alignment horizontal="center" vertical="center"/>
      <protection/>
    </xf>
    <xf numFmtId="187" fontId="42" fillId="11" borderId="12" xfId="66" applyNumberFormat="1" applyFont="1" applyFill="1" applyBorder="1" applyAlignment="1" applyProtection="1">
      <alignment horizontal="center" vertical="center"/>
      <protection hidden="1"/>
    </xf>
    <xf numFmtId="0" fontId="2" fillId="11" borderId="12" xfId="66" applyNumberFormat="1" applyFont="1" applyFill="1" applyBorder="1" applyAlignment="1" applyProtection="1">
      <alignment horizontal="center" vertical="center"/>
      <protection hidden="1"/>
    </xf>
    <xf numFmtId="0" fontId="2" fillId="11" borderId="12" xfId="0" applyFont="1" applyFill="1" applyBorder="1" applyAlignment="1">
      <alignment horizontal="center" vertical="center"/>
    </xf>
    <xf numFmtId="0" fontId="0" fillId="11" borderId="0" xfId="0" applyFill="1" applyAlignment="1">
      <alignment vertical="center"/>
    </xf>
    <xf numFmtId="0" fontId="43" fillId="11" borderId="12" xfId="66" applyFont="1" applyFill="1" applyBorder="1" applyAlignment="1">
      <alignment horizontal="left" vertical="center" wrapText="1"/>
      <protection/>
    </xf>
    <xf numFmtId="0" fontId="2" fillId="11" borderId="12" xfId="0" applyFont="1" applyFill="1" applyBorder="1" applyAlignment="1">
      <alignment horizontal="justify" vertical="center" wrapText="1"/>
    </xf>
    <xf numFmtId="0" fontId="2" fillId="11" borderId="12" xfId="0" applyFont="1" applyFill="1" applyBorder="1" applyAlignment="1">
      <alignment horizontal="left" wrapText="1"/>
    </xf>
    <xf numFmtId="0" fontId="42" fillId="28" borderId="12" xfId="0" applyFont="1" applyFill="1" applyBorder="1" applyAlignment="1">
      <alignment horizontal="justify" vertical="center" wrapText="1"/>
    </xf>
    <xf numFmtId="0" fontId="49" fillId="11" borderId="0" xfId="0" applyFont="1" applyFill="1" applyAlignment="1">
      <alignment/>
    </xf>
    <xf numFmtId="0" fontId="43" fillId="28" borderId="12" xfId="66" applyFont="1" applyFill="1" applyBorder="1" applyAlignment="1">
      <alignment horizontal="center" vertical="center" wrapText="1"/>
      <protection/>
    </xf>
    <xf numFmtId="49" fontId="43" fillId="28" borderId="12" xfId="66" applyNumberFormat="1" applyFont="1" applyFill="1" applyBorder="1" applyAlignment="1">
      <alignment horizontal="center" vertical="center" wrapText="1"/>
      <protection/>
    </xf>
    <xf numFmtId="49" fontId="43" fillId="28" borderId="12" xfId="68" applyNumberFormat="1" applyFont="1" applyFill="1" applyBorder="1" applyAlignment="1" applyProtection="1">
      <alignment horizontal="center" vertical="center" wrapText="1"/>
      <protection hidden="1"/>
    </xf>
    <xf numFmtId="0" fontId="43" fillId="28" borderId="12" xfId="66" applyNumberFormat="1" applyFont="1" applyFill="1" applyBorder="1" applyAlignment="1" applyProtection="1">
      <alignment horizontal="center" vertical="center"/>
      <protection hidden="1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180" fontId="38" fillId="0" borderId="16" xfId="76" applyNumberFormat="1" applyFont="1" applyFill="1" applyBorder="1" applyAlignment="1">
      <alignment horizontal="center" vertical="center" wrapText="1"/>
      <protection/>
    </xf>
    <xf numFmtId="0" fontId="41" fillId="28" borderId="0" xfId="74" applyFont="1" applyFill="1" applyBorder="1" applyAlignment="1">
      <alignment horizontal="left"/>
      <protection/>
    </xf>
    <xf numFmtId="0" fontId="41" fillId="28" borderId="0" xfId="74" applyFont="1" applyFill="1" applyBorder="1" applyAlignment="1">
      <alignment horizontal="left" vertical="top" wrapText="1"/>
      <protection/>
    </xf>
    <xf numFmtId="0" fontId="38" fillId="0" borderId="17" xfId="75" applyFont="1" applyBorder="1" applyAlignment="1">
      <alignment horizontal="center" vertical="top" wrapText="1"/>
      <protection/>
    </xf>
    <xf numFmtId="0" fontId="0" fillId="0" borderId="18" xfId="0" applyBorder="1" applyAlignment="1">
      <alignment horizontal="center" vertical="top" wrapText="1"/>
    </xf>
    <xf numFmtId="0" fontId="38" fillId="0" borderId="0" xfId="75" applyFont="1" applyAlignment="1">
      <alignment horizontal="center"/>
      <protection/>
    </xf>
    <xf numFmtId="0" fontId="0" fillId="0" borderId="0" xfId="0" applyAlignment="1">
      <alignment/>
    </xf>
    <xf numFmtId="0" fontId="41" fillId="0" borderId="0" xfId="76" applyFont="1" applyFill="1" applyAlignment="1">
      <alignment horizontal="left"/>
      <protection/>
    </xf>
    <xf numFmtId="0" fontId="41" fillId="0" borderId="0" xfId="76" applyFont="1" applyFill="1" applyAlignment="1">
      <alignment/>
      <protection/>
    </xf>
    <xf numFmtId="0" fontId="38" fillId="0" borderId="16" xfId="75" applyFont="1" applyFill="1" applyBorder="1" applyAlignment="1">
      <alignment horizontal="center" vertical="top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0" fontId="38" fillId="28" borderId="16" xfId="76" applyNumberFormat="1" applyFont="1" applyFill="1" applyBorder="1" applyAlignment="1">
      <alignment horizontal="center" vertical="center" wrapText="1"/>
      <protection/>
    </xf>
    <xf numFmtId="0" fontId="41" fillId="28" borderId="14" xfId="0" applyFont="1" applyFill="1" applyBorder="1" applyAlignment="1">
      <alignment/>
    </xf>
    <xf numFmtId="0" fontId="41" fillId="28" borderId="15" xfId="0" applyFont="1" applyFill="1" applyBorder="1" applyAlignment="1">
      <alignment/>
    </xf>
    <xf numFmtId="0" fontId="38" fillId="28" borderId="0" xfId="73" applyNumberFormat="1" applyFont="1" applyFill="1" applyBorder="1" applyAlignment="1" applyProtection="1">
      <alignment horizontal="center" wrapText="1"/>
      <protection hidden="1"/>
    </xf>
    <xf numFmtId="0" fontId="38" fillId="28" borderId="17" xfId="76" applyFont="1" applyFill="1" applyBorder="1" applyAlignment="1">
      <alignment horizontal="center" vertical="center" wrapText="1"/>
      <protection/>
    </xf>
    <xf numFmtId="0" fontId="0" fillId="28" borderId="18" xfId="0" applyFill="1" applyBorder="1" applyAlignment="1">
      <alignment horizontal="center" vertical="center" wrapText="1"/>
    </xf>
    <xf numFmtId="0" fontId="3" fillId="28" borderId="17" xfId="0" applyFont="1" applyFill="1" applyBorder="1" applyAlignment="1">
      <alignment horizontal="center" vertical="center" wrapText="1"/>
    </xf>
    <xf numFmtId="0" fontId="3" fillId="28" borderId="18" xfId="0" applyFont="1" applyFill="1" applyBorder="1" applyAlignment="1">
      <alignment horizontal="center" vertical="center" wrapText="1"/>
    </xf>
    <xf numFmtId="180" fontId="4" fillId="28" borderId="13" xfId="66" applyNumberFormat="1" applyFont="1" applyFill="1" applyBorder="1" applyAlignment="1" applyProtection="1">
      <alignment horizontal="right"/>
      <protection hidden="1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49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28" borderId="0" xfId="66" applyNumberFormat="1" applyFont="1" applyFill="1" applyAlignment="1" applyProtection="1">
      <alignment horizontal="center" vertical="center" wrapText="1"/>
      <protection hidden="1"/>
    </xf>
    <xf numFmtId="0" fontId="30" fillId="28" borderId="0" xfId="0" applyFont="1" applyFill="1" applyAlignment="1">
      <alignment/>
    </xf>
    <xf numFmtId="0" fontId="0" fillId="28" borderId="0" xfId="0" applyFill="1" applyAlignment="1">
      <alignment/>
    </xf>
    <xf numFmtId="0" fontId="2" fillId="28" borderId="17" xfId="66" applyNumberFormat="1" applyFont="1" applyFill="1" applyBorder="1" applyAlignment="1" applyProtection="1">
      <alignment horizontal="center" vertical="center" wrapText="1"/>
      <protection hidden="1"/>
    </xf>
    <xf numFmtId="0" fontId="2" fillId="28" borderId="18" xfId="66" applyNumberFormat="1" applyFont="1" applyFill="1" applyBorder="1" applyAlignment="1" applyProtection="1">
      <alignment horizontal="center" vertical="center" wrapText="1"/>
      <protection hidden="1"/>
    </xf>
    <xf numFmtId="0" fontId="2" fillId="28" borderId="17" xfId="0" applyFont="1" applyFill="1" applyBorder="1" applyAlignment="1">
      <alignment horizontal="center" vertical="center"/>
    </xf>
    <xf numFmtId="0" fontId="2" fillId="28" borderId="18" xfId="0" applyFont="1" applyFill="1" applyBorder="1" applyAlignment="1">
      <alignment horizontal="center" vertical="center"/>
    </xf>
    <xf numFmtId="49" fontId="2" fillId="28" borderId="19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0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1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2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13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3" xfId="66" applyNumberFormat="1" applyFont="1" applyFill="1" applyBorder="1" applyAlignment="1" applyProtection="1">
      <alignment horizontal="center" vertical="center" wrapText="1"/>
      <protection hidden="1"/>
    </xf>
    <xf numFmtId="0" fontId="41" fillId="28" borderId="14" xfId="0" applyFont="1" applyFill="1" applyBorder="1" applyAlignment="1">
      <alignment vertical="center"/>
    </xf>
    <xf numFmtId="0" fontId="41" fillId="28" borderId="15" xfId="0" applyFont="1" applyFill="1" applyBorder="1" applyAlignment="1">
      <alignment vertical="center"/>
    </xf>
    <xf numFmtId="49" fontId="4" fillId="28" borderId="12" xfId="72" applyNumberFormat="1" applyFont="1" applyFill="1" applyBorder="1" applyAlignment="1">
      <alignment horizontal="center" vertical="center" wrapText="1"/>
      <protection/>
    </xf>
    <xf numFmtId="0" fontId="4" fillId="28" borderId="12" xfId="72" applyFont="1" applyFill="1" applyBorder="1" applyAlignment="1">
      <alignment horizontal="center" vertical="center" wrapText="1"/>
      <protection/>
    </xf>
    <xf numFmtId="180" fontId="38" fillId="28" borderId="14" xfId="76" applyNumberFormat="1" applyFont="1" applyFill="1" applyBorder="1" applyAlignment="1">
      <alignment horizontal="center" vertical="center" wrapText="1"/>
      <protection/>
    </xf>
    <xf numFmtId="180" fontId="38" fillId="28" borderId="15" xfId="76" applyNumberFormat="1" applyFont="1" applyFill="1" applyBorder="1" applyAlignment="1">
      <alignment horizontal="center" vertical="center" wrapText="1"/>
      <protection/>
    </xf>
    <xf numFmtId="0" fontId="46" fillId="28" borderId="0" xfId="72" applyFont="1" applyFill="1" applyBorder="1" applyAlignment="1">
      <alignment horizontal="center" vertical="center"/>
      <protection/>
    </xf>
    <xf numFmtId="0" fontId="0" fillId="28" borderId="0" xfId="0" applyFill="1" applyAlignment="1">
      <alignment horizontal="center" vertical="center"/>
    </xf>
    <xf numFmtId="0" fontId="2" fillId="28" borderId="16" xfId="0" applyFont="1" applyFill="1" applyBorder="1" applyAlignment="1">
      <alignment horizontal="center" vertical="center" wrapText="1"/>
    </xf>
    <xf numFmtId="0" fontId="2" fillId="28" borderId="14" xfId="0" applyFont="1" applyFill="1" applyBorder="1" applyAlignment="1">
      <alignment horizontal="center" vertical="center" wrapText="1"/>
    </xf>
    <xf numFmtId="0" fontId="2" fillId="28" borderId="15" xfId="0" applyFont="1" applyFill="1" applyBorder="1" applyAlignment="1">
      <alignment horizontal="center" vertical="center" wrapText="1"/>
    </xf>
    <xf numFmtId="49" fontId="46" fillId="28" borderId="0" xfId="72" applyNumberFormat="1" applyFont="1" applyFill="1" applyAlignment="1">
      <alignment horizontal="center" vertical="center"/>
      <protection/>
    </xf>
    <xf numFmtId="0" fontId="38" fillId="28" borderId="12" xfId="0" applyFont="1" applyFill="1" applyBorder="1" applyAlignment="1">
      <alignment horizontal="center" vertical="center" wrapText="1"/>
    </xf>
    <xf numFmtId="0" fontId="4" fillId="28" borderId="19" xfId="72" applyFont="1" applyFill="1" applyBorder="1" applyAlignment="1">
      <alignment horizontal="center" vertical="center" wrapText="1"/>
      <protection/>
    </xf>
    <xf numFmtId="0" fontId="4" fillId="28" borderId="20" xfId="72" applyFont="1" applyFill="1" applyBorder="1" applyAlignment="1">
      <alignment horizontal="center" vertical="center" wrapText="1"/>
      <protection/>
    </xf>
    <xf numFmtId="0" fontId="4" fillId="28" borderId="21" xfId="72" applyFont="1" applyFill="1" applyBorder="1" applyAlignment="1">
      <alignment horizontal="center" vertical="center" wrapText="1"/>
      <protection/>
    </xf>
    <xf numFmtId="0" fontId="4" fillId="28" borderId="22" xfId="72" applyFont="1" applyFill="1" applyBorder="1" applyAlignment="1">
      <alignment horizontal="center" vertical="center" wrapText="1"/>
      <protection/>
    </xf>
    <xf numFmtId="0" fontId="4" fillId="28" borderId="13" xfId="72" applyFont="1" applyFill="1" applyBorder="1" applyAlignment="1">
      <alignment horizontal="center" vertical="center" wrapText="1"/>
      <protection/>
    </xf>
    <xf numFmtId="0" fontId="4" fillId="28" borderId="23" xfId="72" applyFont="1" applyFill="1" applyBorder="1" applyAlignment="1">
      <alignment horizontal="center" vertical="center" wrapText="1"/>
      <protection/>
    </xf>
    <xf numFmtId="49" fontId="46" fillId="28" borderId="0" xfId="72" applyNumberFormat="1" applyFont="1" applyFill="1" applyAlignment="1">
      <alignment horizontal="center" vertical="center" wrapText="1"/>
      <protection/>
    </xf>
    <xf numFmtId="0" fontId="56" fillId="0" borderId="0" xfId="72" applyFont="1" applyAlignment="1">
      <alignment horizontal="center" vertical="center" wrapText="1"/>
      <protection/>
    </xf>
    <xf numFmtId="0" fontId="57" fillId="0" borderId="0" xfId="72" applyFont="1" applyAlignment="1">
      <alignment wrapText="1"/>
      <protection/>
    </xf>
    <xf numFmtId="0" fontId="41" fillId="0" borderId="0" xfId="66" applyNumberFormat="1" applyFont="1" applyFill="1" applyAlignment="1" applyProtection="1">
      <alignment horizontal="left" vertical="center" wrapText="1"/>
      <protection hidden="1"/>
    </xf>
    <xf numFmtId="0" fontId="41" fillId="0" borderId="0" xfId="0" applyFont="1" applyFill="1" applyAlignment="1">
      <alignment/>
    </xf>
    <xf numFmtId="0" fontId="41" fillId="0" borderId="0" xfId="66" applyFont="1" applyFill="1" applyAlignment="1">
      <alignment/>
      <protection/>
    </xf>
    <xf numFmtId="0" fontId="3" fillId="0" borderId="16" xfId="66" applyFont="1" applyBorder="1" applyAlignment="1">
      <alignment horizontal="center" vertical="center" wrapText="1"/>
      <protection/>
    </xf>
    <xf numFmtId="0" fontId="3" fillId="0" borderId="15" xfId="66" applyFont="1" applyBorder="1" applyAlignment="1">
      <alignment horizontal="center" vertical="center" wrapText="1"/>
      <protection/>
    </xf>
    <xf numFmtId="0" fontId="41" fillId="28" borderId="0" xfId="76" applyFont="1" applyFill="1" applyAlignment="1">
      <alignment/>
      <protection/>
    </xf>
    <xf numFmtId="0" fontId="3" fillId="28" borderId="16" xfId="66" applyFont="1" applyFill="1" applyBorder="1" applyAlignment="1">
      <alignment horizontal="center" vertical="center" wrapText="1"/>
      <protection/>
    </xf>
    <xf numFmtId="0" fontId="3" fillId="28" borderId="14" xfId="66" applyFont="1" applyFill="1" applyBorder="1" applyAlignment="1">
      <alignment horizontal="center" vertical="center" wrapText="1"/>
      <protection/>
    </xf>
    <xf numFmtId="0" fontId="3" fillId="28" borderId="15" xfId="66" applyFont="1" applyFill="1" applyBorder="1" applyAlignment="1">
      <alignment horizontal="center" vertical="center" wrapText="1"/>
      <protection/>
    </xf>
    <xf numFmtId="0" fontId="41" fillId="28" borderId="0" xfId="76" applyFont="1" applyFill="1" applyAlignment="1">
      <alignment horizontal="left"/>
      <protection/>
    </xf>
    <xf numFmtId="0" fontId="4" fillId="0" borderId="0" xfId="66" applyFont="1" applyFill="1" applyBorder="1" applyAlignment="1">
      <alignment/>
      <protection/>
    </xf>
    <xf numFmtId="0" fontId="3" fillId="0" borderId="0" xfId="66" applyFont="1" applyAlignment="1">
      <alignment horizontal="center" wrapText="1"/>
      <protection/>
    </xf>
    <xf numFmtId="0" fontId="3" fillId="0" borderId="0" xfId="66" applyFont="1" applyAlignment="1">
      <alignment horizontal="center"/>
      <protection/>
    </xf>
    <xf numFmtId="0" fontId="3" fillId="0" borderId="14" xfId="66" applyFont="1" applyBorder="1" applyAlignment="1">
      <alignment horizontal="center" vertical="center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3" xfId="71"/>
    <cellStyle name="Обычный 3 2" xfId="72"/>
    <cellStyle name="Обычный_tmp" xfId="73"/>
    <cellStyle name="Обычный_tmp 2" xfId="74"/>
    <cellStyle name="Обычный_Приложение 1 Внутр.фин. дефицита" xfId="75"/>
    <cellStyle name="Обычный_Приложение 1 объем доходов декабрь" xfId="76"/>
    <cellStyle name="Отдельная ячейка" xfId="77"/>
    <cellStyle name="Отдельная ячейка - константа" xfId="78"/>
    <cellStyle name="Отдельная ячейка - константа [печать]" xfId="79"/>
    <cellStyle name="Отдельная ячейка [печать]" xfId="80"/>
    <cellStyle name="Отдельная ячейка-результат" xfId="81"/>
    <cellStyle name="Отдельная ячейка-результат [печать]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ойства элементов измерения" xfId="88"/>
    <cellStyle name="Свойства элементов измерения [печать]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  <cellStyle name="Элементы осей" xfId="95"/>
    <cellStyle name="Элементы осей [печать]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01"/>
  <sheetViews>
    <sheetView view="pageBreakPreview" zoomScaleSheetLayoutView="100" zoomScalePageLayoutView="0" workbookViewId="0" topLeftCell="B1">
      <selection activeCell="D4" sqref="D4:E4"/>
    </sheetView>
  </sheetViews>
  <sheetFormatPr defaultColWidth="9.140625" defaultRowHeight="12.75"/>
  <cols>
    <col min="1" max="1" width="11.140625" style="3" hidden="1" customWidth="1"/>
    <col min="2" max="2" width="24.28125" style="3" customWidth="1"/>
    <col min="3" max="3" width="57.7109375" style="3" customWidth="1"/>
    <col min="4" max="4" width="14.57421875" style="10" customWidth="1"/>
    <col min="5" max="5" width="15.00390625" style="3" customWidth="1"/>
    <col min="6" max="6" width="15.57421875" style="3" customWidth="1"/>
    <col min="7" max="16384" width="9.140625" style="3" customWidth="1"/>
  </cols>
  <sheetData>
    <row r="1" spans="4:6" ht="18.75">
      <c r="D1" s="326" t="s">
        <v>214</v>
      </c>
      <c r="E1" s="326"/>
      <c r="F1" s="289"/>
    </row>
    <row r="2" spans="4:6" ht="18.75">
      <c r="D2" s="290" t="s">
        <v>232</v>
      </c>
      <c r="E2" s="290"/>
      <c r="F2" s="289"/>
    </row>
    <row r="3" spans="4:6" ht="29.25" customHeight="1">
      <c r="D3" s="327" t="s">
        <v>233</v>
      </c>
      <c r="E3" s="327"/>
      <c r="F3" s="327"/>
    </row>
    <row r="4" spans="4:6" ht="18.75">
      <c r="D4" s="326" t="s">
        <v>257</v>
      </c>
      <c r="E4" s="326"/>
      <c r="F4" s="289"/>
    </row>
    <row r="5" spans="1:5" s="5" customFormat="1" ht="15">
      <c r="A5" s="7"/>
      <c r="B5" s="8"/>
      <c r="C5" s="81"/>
      <c r="D5" s="332"/>
      <c r="E5" s="332"/>
    </row>
    <row r="6" spans="1:5" s="5" customFormat="1" ht="15">
      <c r="A6" s="7"/>
      <c r="B6" s="8"/>
      <c r="C6" s="13"/>
      <c r="D6" s="333"/>
      <c r="E6" s="333"/>
    </row>
    <row r="7" spans="3:4" ht="13.5" customHeight="1">
      <c r="C7" s="76"/>
      <c r="D7" s="78"/>
    </row>
    <row r="8" spans="1:6" ht="18.75">
      <c r="A8" s="330" t="s">
        <v>42</v>
      </c>
      <c r="B8" s="330"/>
      <c r="C8" s="330"/>
      <c r="D8" s="330"/>
      <c r="E8" s="331"/>
      <c r="F8" s="331"/>
    </row>
    <row r="9" spans="1:6" ht="18.75">
      <c r="A9" s="330" t="s">
        <v>238</v>
      </c>
      <c r="B9" s="330"/>
      <c r="C9" s="330"/>
      <c r="D9" s="330"/>
      <c r="E9" s="330"/>
      <c r="F9" s="330"/>
    </row>
    <row r="10" spans="1:4" ht="9" customHeight="1">
      <c r="A10" s="27"/>
      <c r="B10" s="27"/>
      <c r="C10" s="27"/>
      <c r="D10" s="11"/>
    </row>
    <row r="11" spans="1:6" ht="18" customHeight="1">
      <c r="A11" s="27"/>
      <c r="B11" s="328" t="s">
        <v>43</v>
      </c>
      <c r="C11" s="328" t="s">
        <v>44</v>
      </c>
      <c r="D11" s="334" t="s">
        <v>45</v>
      </c>
      <c r="E11" s="335"/>
      <c r="F11" s="336"/>
    </row>
    <row r="12" spans="1:6" ht="67.5" customHeight="1">
      <c r="A12" s="27"/>
      <c r="B12" s="329"/>
      <c r="C12" s="329"/>
      <c r="D12" s="79" t="s">
        <v>181</v>
      </c>
      <c r="E12" s="80" t="s">
        <v>200</v>
      </c>
      <c r="F12" s="80" t="s">
        <v>227</v>
      </c>
    </row>
    <row r="13" spans="1:6" ht="13.5" customHeight="1">
      <c r="A13" s="27"/>
      <c r="B13" s="28">
        <v>1</v>
      </c>
      <c r="C13" s="28">
        <v>2</v>
      </c>
      <c r="D13" s="12">
        <v>3</v>
      </c>
      <c r="E13" s="28">
        <v>4</v>
      </c>
      <c r="F13" s="12">
        <v>5</v>
      </c>
    </row>
    <row r="14" spans="1:6" s="157" customFormat="1" ht="30.75" customHeight="1">
      <c r="A14" s="156"/>
      <c r="B14" s="240" t="s">
        <v>46</v>
      </c>
      <c r="C14" s="241" t="s">
        <v>47</v>
      </c>
      <c r="D14" s="242">
        <f>D16+D15</f>
        <v>0</v>
      </c>
      <c r="E14" s="242">
        <f>E16+E15</f>
        <v>0</v>
      </c>
      <c r="F14" s="242">
        <f>F16+F15</f>
        <v>0</v>
      </c>
    </row>
    <row r="15" spans="1:6" s="157" customFormat="1" ht="30">
      <c r="A15" s="156"/>
      <c r="B15" s="243" t="s">
        <v>68</v>
      </c>
      <c r="C15" s="244" t="s">
        <v>212</v>
      </c>
      <c r="D15" s="245">
        <f>-'приложение 2'!C35</f>
        <v>-4187.4</v>
      </c>
      <c r="E15" s="246">
        <f>-'приложение 2'!D35</f>
        <v>-4365.3</v>
      </c>
      <c r="F15" s="246">
        <f>-'приложение 2'!E35</f>
        <v>-4613.4</v>
      </c>
    </row>
    <row r="16" spans="1:6" s="157" customFormat="1" ht="30">
      <c r="A16" s="156"/>
      <c r="B16" s="243" t="s">
        <v>48</v>
      </c>
      <c r="C16" s="244" t="s">
        <v>213</v>
      </c>
      <c r="D16" s="245">
        <f>'приложение 5'!D37</f>
        <v>4187.400000000001</v>
      </c>
      <c r="E16" s="245">
        <f>'приложение 5'!E37</f>
        <v>4365.3</v>
      </c>
      <c r="F16" s="245">
        <f>'приложение 5'!F37</f>
        <v>4613.4</v>
      </c>
    </row>
    <row r="17" spans="1:6" s="157" customFormat="1" ht="18.75" customHeight="1">
      <c r="A17" s="156"/>
      <c r="B17" s="247" t="s">
        <v>49</v>
      </c>
      <c r="C17" s="248"/>
      <c r="D17" s="249">
        <f>D14</f>
        <v>0</v>
      </c>
      <c r="E17" s="249">
        <f>E14</f>
        <v>0</v>
      </c>
      <c r="F17" s="249">
        <f>F14</f>
        <v>0</v>
      </c>
    </row>
    <row r="18" spans="3:6" ht="15" customHeight="1">
      <c r="C18" s="4"/>
      <c r="D18" s="57"/>
      <c r="F18" s="99"/>
    </row>
    <row r="19" ht="18.75">
      <c r="C19" s="4"/>
    </row>
    <row r="20" ht="18.75">
      <c r="C20" s="4"/>
    </row>
    <row r="21" ht="18.75">
      <c r="C21" s="4"/>
    </row>
    <row r="22" ht="18.75">
      <c r="C22" s="4"/>
    </row>
    <row r="23" ht="18.75">
      <c r="C23" s="4"/>
    </row>
    <row r="24" ht="18.75">
      <c r="C24" s="4"/>
    </row>
    <row r="25" ht="18.75">
      <c r="C25" s="4"/>
    </row>
    <row r="26" ht="18.75">
      <c r="C26" s="4"/>
    </row>
    <row r="27" ht="18.75">
      <c r="C27" s="4"/>
    </row>
    <row r="28" ht="18.75">
      <c r="C28" s="4"/>
    </row>
    <row r="29" ht="18.75">
      <c r="C29" s="4"/>
    </row>
    <row r="30" ht="18.75">
      <c r="C30" s="4"/>
    </row>
    <row r="31" ht="18.75">
      <c r="C31" s="4"/>
    </row>
    <row r="32" ht="18.75">
      <c r="C32" s="4"/>
    </row>
    <row r="33" ht="18.75">
      <c r="C33" s="4"/>
    </row>
    <row r="34" ht="18.75">
      <c r="C34" s="4"/>
    </row>
    <row r="35" ht="18.75">
      <c r="C35" s="4"/>
    </row>
    <row r="36" ht="18.75">
      <c r="C36" s="4"/>
    </row>
    <row r="37" ht="18.75">
      <c r="C37" s="4"/>
    </row>
    <row r="38" ht="18.75">
      <c r="C38" s="4"/>
    </row>
    <row r="39" ht="18.75">
      <c r="C39" s="4"/>
    </row>
    <row r="40" ht="18.75">
      <c r="C40" s="4"/>
    </row>
    <row r="41" ht="18.75">
      <c r="C41" s="4"/>
    </row>
    <row r="42" ht="18.75">
      <c r="C42" s="4"/>
    </row>
    <row r="43" ht="18.75">
      <c r="C43" s="4"/>
    </row>
    <row r="44" ht="18.75">
      <c r="C44" s="4"/>
    </row>
    <row r="45" ht="18.75">
      <c r="C45" s="4"/>
    </row>
    <row r="46" ht="18.75">
      <c r="C46" s="4"/>
    </row>
    <row r="47" ht="18.75">
      <c r="C47" s="4"/>
    </row>
    <row r="48" ht="18.75">
      <c r="C48" s="4"/>
    </row>
    <row r="49" ht="18.75">
      <c r="C49" s="4"/>
    </row>
    <row r="50" ht="18.75">
      <c r="C50" s="4"/>
    </row>
    <row r="51" ht="18.75">
      <c r="C51" s="4"/>
    </row>
    <row r="52" ht="18.75">
      <c r="C52" s="4"/>
    </row>
    <row r="53" ht="18.75">
      <c r="C53" s="4"/>
    </row>
    <row r="54" ht="18.75">
      <c r="C54" s="4"/>
    </row>
    <row r="55" ht="18.75">
      <c r="C55" s="4"/>
    </row>
    <row r="56" ht="18.75">
      <c r="C56" s="4"/>
    </row>
    <row r="57" ht="18.75">
      <c r="C57" s="4"/>
    </row>
    <row r="58" ht="18.75">
      <c r="C58" s="4"/>
    </row>
    <row r="59" ht="18.75">
      <c r="C59" s="4"/>
    </row>
    <row r="60" ht="18.75">
      <c r="C60" s="4"/>
    </row>
    <row r="61" ht="18.75">
      <c r="C61" s="4"/>
    </row>
    <row r="62" ht="18.75">
      <c r="C62" s="4"/>
    </row>
    <row r="63" ht="18.75">
      <c r="C63" s="4"/>
    </row>
    <row r="64" ht="18.75">
      <c r="C64" s="4"/>
    </row>
    <row r="65" ht="18.75">
      <c r="C65" s="4"/>
    </row>
    <row r="66" ht="18.75">
      <c r="C66" s="4"/>
    </row>
    <row r="67" ht="18.75">
      <c r="C67" s="4"/>
    </row>
    <row r="68" ht="18.75">
      <c r="C68" s="4"/>
    </row>
    <row r="69" ht="18.75">
      <c r="C69" s="4"/>
    </row>
    <row r="70" ht="18.75">
      <c r="C70" s="4"/>
    </row>
    <row r="71" ht="18.75">
      <c r="C71" s="4"/>
    </row>
    <row r="72" ht="18.75">
      <c r="C72" s="4"/>
    </row>
    <row r="73" ht="18.75">
      <c r="C73" s="4"/>
    </row>
    <row r="74" ht="18.75">
      <c r="C74" s="4"/>
    </row>
    <row r="75" ht="18.75">
      <c r="C75" s="4"/>
    </row>
    <row r="76" ht="18.75">
      <c r="C76" s="4"/>
    </row>
    <row r="77" ht="18.75">
      <c r="C77" s="4"/>
    </row>
    <row r="78" ht="18.75">
      <c r="C78" s="4"/>
    </row>
    <row r="79" ht="18.75">
      <c r="C79" s="4"/>
    </row>
    <row r="80" ht="18.75">
      <c r="C80" s="4"/>
    </row>
    <row r="81" ht="18.75">
      <c r="C81" s="4"/>
    </row>
    <row r="82" ht="18.75">
      <c r="C82" s="4"/>
    </row>
    <row r="83" ht="18.75">
      <c r="C83" s="4"/>
    </row>
    <row r="84" ht="18.75">
      <c r="C84" s="4"/>
    </row>
    <row r="85" ht="18.75">
      <c r="C85" s="4"/>
    </row>
    <row r="86" ht="18.75">
      <c r="C86" s="4"/>
    </row>
    <row r="87" ht="18.75">
      <c r="C87" s="4"/>
    </row>
    <row r="88" ht="18.75">
      <c r="C88" s="4"/>
    </row>
    <row r="89" ht="18.75">
      <c r="C89" s="4"/>
    </row>
    <row r="90" ht="18.75">
      <c r="C90" s="4"/>
    </row>
    <row r="91" ht="18.75">
      <c r="C91" s="4"/>
    </row>
    <row r="92" ht="18.75">
      <c r="C92" s="4"/>
    </row>
    <row r="93" ht="18.75">
      <c r="C93" s="4"/>
    </row>
    <row r="94" ht="18.75">
      <c r="C94" s="4"/>
    </row>
    <row r="95" ht="18.75">
      <c r="C95" s="4"/>
    </row>
    <row r="96" ht="18.75">
      <c r="C96" s="4"/>
    </row>
    <row r="97" ht="18.75">
      <c r="C97" s="4"/>
    </row>
    <row r="98" ht="18.75">
      <c r="C98" s="4"/>
    </row>
    <row r="99" ht="18.75">
      <c r="C99" s="4"/>
    </row>
    <row r="100" ht="18.75">
      <c r="C100" s="4"/>
    </row>
    <row r="101" ht="18.75">
      <c r="C101" s="4"/>
    </row>
  </sheetData>
  <sheetProtection selectLockedCells="1" selectUnlockedCells="1"/>
  <mergeCells count="10">
    <mergeCell ref="D1:E1"/>
    <mergeCell ref="D3:F3"/>
    <mergeCell ref="D4:E4"/>
    <mergeCell ref="B11:B12"/>
    <mergeCell ref="A9:F9"/>
    <mergeCell ref="A8:F8"/>
    <mergeCell ref="D5:E5"/>
    <mergeCell ref="D6:E6"/>
    <mergeCell ref="D11:F11"/>
    <mergeCell ref="C11:C12"/>
  </mergeCells>
  <printOptions horizontalCentered="1"/>
  <pageMargins left="0.7874015748031497" right="0.64" top="0.31496062992125984" bottom="0.2362204724409449" header="0.31496062992125984" footer="0.196850393700787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1"/>
  <sheetViews>
    <sheetView view="pageBreakPreview" zoomScale="80" zoomScaleSheetLayoutView="80" workbookViewId="0" topLeftCell="A1">
      <selection activeCell="C4" sqref="C4:D4"/>
    </sheetView>
  </sheetViews>
  <sheetFormatPr defaultColWidth="9.140625" defaultRowHeight="12.75"/>
  <cols>
    <col min="1" max="1" width="28.28125" style="135" customWidth="1"/>
    <col min="2" max="2" width="55.57421875" style="136" customWidth="1"/>
    <col min="3" max="3" width="16.00390625" style="117" customWidth="1"/>
    <col min="4" max="4" width="13.57421875" style="90" customWidth="1"/>
    <col min="5" max="5" width="19.140625" style="90" customWidth="1"/>
    <col min="6" max="7" width="12.421875" style="5" hidden="1" customWidth="1"/>
    <col min="8" max="8" width="61.8515625" style="5" customWidth="1"/>
    <col min="9" max="16384" width="9.140625" style="5" customWidth="1"/>
  </cols>
  <sheetData>
    <row r="1" spans="3:5" ht="24.75" customHeight="1">
      <c r="C1" s="326" t="s">
        <v>215</v>
      </c>
      <c r="D1" s="326"/>
      <c r="E1" s="289"/>
    </row>
    <row r="2" spans="2:5" ht="15">
      <c r="B2" s="285"/>
      <c r="C2" s="290" t="s">
        <v>232</v>
      </c>
      <c r="D2" s="290"/>
      <c r="E2" s="289"/>
    </row>
    <row r="3" spans="2:5" ht="28.5" customHeight="1">
      <c r="B3" s="286"/>
      <c r="C3" s="327" t="s">
        <v>233</v>
      </c>
      <c r="D3" s="327"/>
      <c r="E3" s="327"/>
    </row>
    <row r="4" spans="3:5" ht="15">
      <c r="C4" s="326" t="s">
        <v>258</v>
      </c>
      <c r="D4" s="326"/>
      <c r="E4" s="289"/>
    </row>
    <row r="5" spans="1:4" ht="14.25" customHeight="1">
      <c r="A5" s="137"/>
      <c r="B5" s="150"/>
      <c r="C5" s="91"/>
      <c r="D5" s="111"/>
    </row>
    <row r="6" spans="1:5" ht="39.75" customHeight="1">
      <c r="A6" s="340" t="s">
        <v>229</v>
      </c>
      <c r="B6" s="340"/>
      <c r="C6" s="340"/>
      <c r="D6" s="340"/>
      <c r="E6" s="340"/>
    </row>
    <row r="7" spans="1:5" ht="47.25" customHeight="1" hidden="1" thickBot="1">
      <c r="A7" s="340"/>
      <c r="B7" s="340"/>
      <c r="C7" s="340"/>
      <c r="D7" s="340"/>
      <c r="E7" s="340"/>
    </row>
    <row r="8" spans="1:3" ht="12" customHeight="1">
      <c r="A8" s="112"/>
      <c r="B8" s="112"/>
      <c r="C8" s="112"/>
    </row>
    <row r="9" spans="1:5" ht="25.5" customHeight="1">
      <c r="A9" s="341" t="s">
        <v>50</v>
      </c>
      <c r="B9" s="341" t="s">
        <v>51</v>
      </c>
      <c r="C9" s="337" t="s">
        <v>52</v>
      </c>
      <c r="D9" s="338"/>
      <c r="E9" s="339"/>
    </row>
    <row r="10" spans="1:7" ht="25.5" customHeight="1">
      <c r="A10" s="342"/>
      <c r="B10" s="342"/>
      <c r="C10" s="179" t="s">
        <v>181</v>
      </c>
      <c r="D10" s="92" t="s">
        <v>200</v>
      </c>
      <c r="E10" s="92" t="s">
        <v>227</v>
      </c>
      <c r="F10" s="101" t="s">
        <v>180</v>
      </c>
      <c r="G10" s="101" t="s">
        <v>179</v>
      </c>
    </row>
    <row r="11" spans="1:7" ht="15" customHeight="1">
      <c r="A11" s="60">
        <v>1</v>
      </c>
      <c r="B11" s="60">
        <v>2</v>
      </c>
      <c r="C11" s="60">
        <v>3</v>
      </c>
      <c r="D11" s="113">
        <v>4</v>
      </c>
      <c r="E11" s="113">
        <v>5</v>
      </c>
      <c r="F11" s="102"/>
      <c r="G11" s="102"/>
    </row>
    <row r="12" spans="1:7" ht="22.5" customHeight="1">
      <c r="A12" s="151" t="s">
        <v>100</v>
      </c>
      <c r="B12" s="51" t="s">
        <v>53</v>
      </c>
      <c r="C12" s="54">
        <f>C13+C14+C16+C17+C18+C19+C20</f>
        <v>2525</v>
      </c>
      <c r="D12" s="54">
        <f>D13+D14+D16+D17+D18+D19+D20</f>
        <v>2618</v>
      </c>
      <c r="E12" s="54">
        <f>E13+E14+E16+E17+E18+E19+E20</f>
        <v>2726</v>
      </c>
      <c r="F12" s="103" t="e">
        <f>F13+F14+F16+F17+F18+F19+F20+#REF!</f>
        <v>#REF!</v>
      </c>
      <c r="G12" s="103" t="e">
        <f>F12/C12*100</f>
        <v>#REF!</v>
      </c>
    </row>
    <row r="13" spans="1:8" s="147" customFormat="1" ht="90" customHeight="1">
      <c r="A13" s="60" t="s">
        <v>101</v>
      </c>
      <c r="B13" s="52" t="s">
        <v>74</v>
      </c>
      <c r="C13" s="55">
        <v>1639</v>
      </c>
      <c r="D13" s="55">
        <v>1729</v>
      </c>
      <c r="E13" s="55">
        <v>1836</v>
      </c>
      <c r="F13" s="146">
        <v>412.5</v>
      </c>
      <c r="G13" s="146">
        <f aca="true" t="shared" si="0" ref="G13:G35">F13/C13*100</f>
        <v>25.16778523489933</v>
      </c>
      <c r="H13" s="148"/>
    </row>
    <row r="14" spans="1:8" ht="38.25" customHeight="1">
      <c r="A14" s="60" t="s">
        <v>102</v>
      </c>
      <c r="B14" s="52" t="s">
        <v>69</v>
      </c>
      <c r="C14" s="55">
        <v>39</v>
      </c>
      <c r="D14" s="55">
        <v>41</v>
      </c>
      <c r="E14" s="55">
        <v>42</v>
      </c>
      <c r="F14" s="103">
        <v>36.6</v>
      </c>
      <c r="G14" s="103">
        <f t="shared" si="0"/>
        <v>93.84615384615384</v>
      </c>
      <c r="H14" s="153"/>
    </row>
    <row r="15" spans="1:7" ht="19.5" customHeight="1">
      <c r="A15" s="138"/>
      <c r="B15" s="61" t="s">
        <v>107</v>
      </c>
      <c r="C15" s="62">
        <f>C16+C17+C18</f>
        <v>689</v>
      </c>
      <c r="D15" s="62">
        <f>D16+D17+D18</f>
        <v>689</v>
      </c>
      <c r="E15" s="62">
        <f>E16+E17+E18</f>
        <v>689</v>
      </c>
      <c r="F15" s="103">
        <f>F16+F17+F18</f>
        <v>166.5</v>
      </c>
      <c r="G15" s="103">
        <f t="shared" si="0"/>
        <v>24.16545718432511</v>
      </c>
    </row>
    <row r="16" spans="1:8" ht="54.75" customHeight="1">
      <c r="A16" s="60" t="s">
        <v>103</v>
      </c>
      <c r="B16" s="52" t="s">
        <v>55</v>
      </c>
      <c r="C16" s="55">
        <v>131</v>
      </c>
      <c r="D16" s="55">
        <v>131</v>
      </c>
      <c r="E16" s="55">
        <v>131</v>
      </c>
      <c r="F16" s="103">
        <v>62.5</v>
      </c>
      <c r="G16" s="103">
        <f t="shared" si="0"/>
        <v>47.70992366412214</v>
      </c>
      <c r="H16" s="107"/>
    </row>
    <row r="17" spans="1:8" s="147" customFormat="1" ht="48" customHeight="1">
      <c r="A17" s="60" t="s">
        <v>104</v>
      </c>
      <c r="B17" s="52" t="s">
        <v>56</v>
      </c>
      <c r="C17" s="55">
        <v>303</v>
      </c>
      <c r="D17" s="55">
        <v>303</v>
      </c>
      <c r="E17" s="55">
        <v>303</v>
      </c>
      <c r="F17" s="146">
        <v>58</v>
      </c>
      <c r="G17" s="146">
        <f t="shared" si="0"/>
        <v>19.141914191419144</v>
      </c>
      <c r="H17" s="148"/>
    </row>
    <row r="18" spans="1:8" s="147" customFormat="1" ht="52.5" customHeight="1">
      <c r="A18" s="60" t="s">
        <v>105</v>
      </c>
      <c r="B18" s="52" t="s">
        <v>57</v>
      </c>
      <c r="C18" s="55">
        <v>255</v>
      </c>
      <c r="D18" s="55">
        <v>255</v>
      </c>
      <c r="E18" s="55">
        <v>255</v>
      </c>
      <c r="F18" s="146">
        <v>46</v>
      </c>
      <c r="G18" s="146">
        <f t="shared" si="0"/>
        <v>18.03921568627451</v>
      </c>
      <c r="H18" s="148"/>
    </row>
    <row r="19" spans="1:8" ht="82.5" customHeight="1">
      <c r="A19" s="60" t="s">
        <v>106</v>
      </c>
      <c r="B19" s="52" t="s">
        <v>58</v>
      </c>
      <c r="C19" s="55">
        <v>10</v>
      </c>
      <c r="D19" s="55">
        <v>11</v>
      </c>
      <c r="E19" s="55">
        <v>11</v>
      </c>
      <c r="F19" s="103">
        <v>10.1</v>
      </c>
      <c r="G19" s="103">
        <f t="shared" si="0"/>
        <v>101</v>
      </c>
      <c r="H19" s="154"/>
    </row>
    <row r="20" spans="1:7" ht="85.5" customHeight="1">
      <c r="A20" s="60" t="s">
        <v>113</v>
      </c>
      <c r="B20" s="52" t="s">
        <v>117</v>
      </c>
      <c r="C20" s="55">
        <v>148</v>
      </c>
      <c r="D20" s="55">
        <v>148</v>
      </c>
      <c r="E20" s="55">
        <v>148</v>
      </c>
      <c r="F20" s="103">
        <v>87.9</v>
      </c>
      <c r="G20" s="103">
        <f t="shared" si="0"/>
        <v>59.39189189189189</v>
      </c>
    </row>
    <row r="21" spans="1:7" s="6" customFormat="1" ht="24" customHeight="1">
      <c r="A21" s="151" t="s">
        <v>108</v>
      </c>
      <c r="B21" s="51" t="s">
        <v>70</v>
      </c>
      <c r="C21" s="54">
        <f>C22+C26+C28+C31+C33</f>
        <v>1662.4</v>
      </c>
      <c r="D21" s="54">
        <f>D22+D26+D28+D31+D33</f>
        <v>1747.3</v>
      </c>
      <c r="E21" s="54">
        <f>E22+E26+E28+E31+E33</f>
        <v>1887.4</v>
      </c>
      <c r="F21" s="104" t="e">
        <f>F22+F26+F28+F31+F33</f>
        <v>#REF!</v>
      </c>
      <c r="G21" s="103" t="e">
        <f t="shared" si="0"/>
        <v>#REF!</v>
      </c>
    </row>
    <row r="22" spans="1:7" s="6" customFormat="1" ht="41.25" customHeight="1">
      <c r="A22" s="63"/>
      <c r="B22" s="61" t="s">
        <v>109</v>
      </c>
      <c r="C22" s="62">
        <f>C25+C23+C24</f>
        <v>956.1</v>
      </c>
      <c r="D22" s="62">
        <f>D25+D23</f>
        <v>1087.1</v>
      </c>
      <c r="E22" s="62">
        <f>E25+E23</f>
        <v>1223</v>
      </c>
      <c r="F22" s="104" t="e">
        <f>#REF!+F23</f>
        <v>#REF!</v>
      </c>
      <c r="G22" s="103" t="e">
        <f t="shared" si="0"/>
        <v>#REF!</v>
      </c>
    </row>
    <row r="23" spans="1:8" s="147" customFormat="1" ht="41.25" customHeight="1">
      <c r="A23" s="67" t="s">
        <v>184</v>
      </c>
      <c r="B23" s="52" t="s">
        <v>65</v>
      </c>
      <c r="C23" s="55">
        <f>645.4+253.3</f>
        <v>898.7</v>
      </c>
      <c r="D23" s="55">
        <f>782.8+253.3</f>
        <v>1036.1</v>
      </c>
      <c r="E23" s="55">
        <f>895.2+253.3</f>
        <v>1148.5</v>
      </c>
      <c r="F23" s="146">
        <v>225.9</v>
      </c>
      <c r="G23" s="146">
        <f t="shared" si="0"/>
        <v>25.136308000445084</v>
      </c>
      <c r="H23" s="148"/>
    </row>
    <row r="24" spans="1:8" s="147" customFormat="1" ht="117.75" customHeight="1" hidden="1">
      <c r="A24" s="67" t="s">
        <v>221</v>
      </c>
      <c r="B24" s="52" t="s">
        <v>222</v>
      </c>
      <c r="C24" s="55">
        <v>0</v>
      </c>
      <c r="D24" s="55">
        <v>0</v>
      </c>
      <c r="E24" s="55">
        <v>0</v>
      </c>
      <c r="F24" s="146"/>
      <c r="G24" s="146"/>
      <c r="H24" s="148"/>
    </row>
    <row r="25" spans="1:8" s="147" customFormat="1" ht="58.5" customHeight="1">
      <c r="A25" s="287" t="s">
        <v>219</v>
      </c>
      <c r="B25" s="291" t="s">
        <v>220</v>
      </c>
      <c r="C25" s="55">
        <v>57.4</v>
      </c>
      <c r="D25" s="55">
        <v>51</v>
      </c>
      <c r="E25" s="55">
        <v>74.5</v>
      </c>
      <c r="F25" s="146"/>
      <c r="G25" s="146"/>
      <c r="H25" s="148"/>
    </row>
    <row r="26" spans="1:7" s="6" customFormat="1" ht="50.25" customHeight="1">
      <c r="A26" s="65"/>
      <c r="B26" s="66" t="s">
        <v>118</v>
      </c>
      <c r="C26" s="62">
        <f>C27</f>
        <v>552.7</v>
      </c>
      <c r="D26" s="62">
        <f>D27</f>
        <v>552.7</v>
      </c>
      <c r="E26" s="62">
        <f>E27</f>
        <v>552.7</v>
      </c>
      <c r="F26" s="104">
        <f>F27</f>
        <v>94.1</v>
      </c>
      <c r="G26" s="103">
        <f t="shared" si="0"/>
        <v>17.025511127193774</v>
      </c>
    </row>
    <row r="27" spans="1:8" s="147" customFormat="1" ht="21" customHeight="1">
      <c r="A27" s="67" t="s">
        <v>185</v>
      </c>
      <c r="B27" s="152" t="s">
        <v>173</v>
      </c>
      <c r="C27" s="55">
        <v>552.7</v>
      </c>
      <c r="D27" s="55">
        <v>552.7</v>
      </c>
      <c r="E27" s="55">
        <v>552.7</v>
      </c>
      <c r="F27" s="146">
        <v>94.1</v>
      </c>
      <c r="G27" s="146">
        <f t="shared" si="0"/>
        <v>17.025511127193774</v>
      </c>
      <c r="H27" s="149"/>
    </row>
    <row r="28" spans="1:7" s="6" customFormat="1" ht="33" customHeight="1">
      <c r="A28" s="63"/>
      <c r="B28" s="64" t="s">
        <v>110</v>
      </c>
      <c r="C28" s="62">
        <f>C29+C30</f>
        <v>106.5</v>
      </c>
      <c r="D28" s="62">
        <f>D29+D30</f>
        <v>107.5</v>
      </c>
      <c r="E28" s="62">
        <f>E29+E30</f>
        <v>111.7</v>
      </c>
      <c r="F28" s="104">
        <f>F29+F30</f>
        <v>64.7</v>
      </c>
      <c r="G28" s="103">
        <f t="shared" si="0"/>
        <v>60.75117370892019</v>
      </c>
    </row>
    <row r="29" spans="1:8" s="6" customFormat="1" ht="54.75" customHeight="1">
      <c r="A29" s="72" t="s">
        <v>186</v>
      </c>
      <c r="B29" s="53" t="s">
        <v>71</v>
      </c>
      <c r="C29" s="55">
        <v>104.5</v>
      </c>
      <c r="D29" s="55">
        <v>105.5</v>
      </c>
      <c r="E29" s="55">
        <v>109.7</v>
      </c>
      <c r="F29" s="104">
        <v>64.3</v>
      </c>
      <c r="G29" s="103">
        <f t="shared" si="0"/>
        <v>61.53110047846889</v>
      </c>
      <c r="H29" s="109"/>
    </row>
    <row r="30" spans="1:7" s="6" customFormat="1" ht="54" customHeight="1">
      <c r="A30" s="72" t="s">
        <v>223</v>
      </c>
      <c r="B30" s="53" t="s">
        <v>224</v>
      </c>
      <c r="C30" s="55">
        <v>2</v>
      </c>
      <c r="D30" s="55">
        <v>2</v>
      </c>
      <c r="E30" s="55">
        <v>2</v>
      </c>
      <c r="F30" s="104">
        <v>0.4</v>
      </c>
      <c r="G30" s="103">
        <f t="shared" si="0"/>
        <v>20</v>
      </c>
    </row>
    <row r="31" spans="1:7" ht="21" customHeight="1">
      <c r="A31" s="63"/>
      <c r="B31" s="61" t="s">
        <v>111</v>
      </c>
      <c r="C31" s="62">
        <f>C32</f>
        <v>47.1</v>
      </c>
      <c r="D31" s="62">
        <f>D32</f>
        <v>0</v>
      </c>
      <c r="E31" s="62">
        <f>E32</f>
        <v>0</v>
      </c>
      <c r="F31" s="103">
        <f>F32</f>
        <v>293.5</v>
      </c>
      <c r="G31" s="103">
        <f t="shared" si="0"/>
        <v>623.1422505307855</v>
      </c>
    </row>
    <row r="32" spans="1:8" s="85" customFormat="1" ht="82.5" customHeight="1">
      <c r="A32" s="72" t="s">
        <v>187</v>
      </c>
      <c r="B32" s="52" t="s">
        <v>66</v>
      </c>
      <c r="C32" s="55">
        <f>47.1</f>
        <v>47.1</v>
      </c>
      <c r="D32" s="55">
        <v>0</v>
      </c>
      <c r="E32" s="55">
        <v>0</v>
      </c>
      <c r="F32" s="105">
        <v>293.5</v>
      </c>
      <c r="G32" s="103">
        <f t="shared" si="0"/>
        <v>623.1422505307855</v>
      </c>
      <c r="H32" s="155"/>
    </row>
    <row r="33" spans="1:7" ht="24" customHeight="1" hidden="1">
      <c r="A33" s="174"/>
      <c r="B33" s="175" t="s">
        <v>158</v>
      </c>
      <c r="C33" s="62">
        <f>C34</f>
        <v>0</v>
      </c>
      <c r="D33" s="62">
        <f>D34</f>
        <v>0</v>
      </c>
      <c r="E33" s="62">
        <f>E34</f>
        <v>0</v>
      </c>
      <c r="F33" s="103">
        <f>F34</f>
        <v>0</v>
      </c>
      <c r="G33" s="103" t="e">
        <f t="shared" si="0"/>
        <v>#DIV/0!</v>
      </c>
    </row>
    <row r="34" spans="1:8" ht="54.75" customHeight="1" hidden="1">
      <c r="A34" s="176" t="s">
        <v>188</v>
      </c>
      <c r="B34" s="177" t="s">
        <v>159</v>
      </c>
      <c r="C34" s="55">
        <v>0</v>
      </c>
      <c r="D34" s="55">
        <v>0</v>
      </c>
      <c r="E34" s="55">
        <v>0</v>
      </c>
      <c r="F34" s="103">
        <v>0</v>
      </c>
      <c r="G34" s="103" t="e">
        <f t="shared" si="0"/>
        <v>#DIV/0!</v>
      </c>
      <c r="H34" s="118"/>
    </row>
    <row r="35" spans="1:7" ht="26.25" customHeight="1">
      <c r="A35" s="60" t="s">
        <v>72</v>
      </c>
      <c r="B35" s="51" t="s">
        <v>73</v>
      </c>
      <c r="C35" s="54">
        <f>C12+C21</f>
        <v>4187.4</v>
      </c>
      <c r="D35" s="54">
        <f>D12+D21</f>
        <v>4365.3</v>
      </c>
      <c r="E35" s="54">
        <f>E12+E21</f>
        <v>4613.4</v>
      </c>
      <c r="F35" s="103" t="e">
        <f>F12+F21</f>
        <v>#REF!</v>
      </c>
      <c r="G35" s="103" t="e">
        <f t="shared" si="0"/>
        <v>#REF!</v>
      </c>
    </row>
    <row r="36" spans="1:7" ht="12.75" customHeight="1">
      <c r="A36" s="139"/>
      <c r="B36" s="140"/>
      <c r="C36" s="108"/>
      <c r="D36" s="108"/>
      <c r="E36" s="108"/>
      <c r="F36" s="106"/>
      <c r="G36" s="106"/>
    </row>
    <row r="37" spans="1:3" ht="12.75" customHeight="1">
      <c r="A37" s="139"/>
      <c r="B37" s="140"/>
      <c r="C37" s="114"/>
    </row>
    <row r="38" spans="1:3" ht="12.75" customHeight="1">
      <c r="A38" s="139"/>
      <c r="B38" s="140"/>
      <c r="C38" s="114"/>
    </row>
    <row r="39" spans="1:3" ht="12.75" customHeight="1">
      <c r="A39" s="139"/>
      <c r="B39" s="140"/>
      <c r="C39" s="114"/>
    </row>
    <row r="40" spans="1:3" ht="12.75" customHeight="1">
      <c r="A40" s="139"/>
      <c r="B40" s="140"/>
      <c r="C40" s="114"/>
    </row>
    <row r="41" spans="1:3" ht="12.75" customHeight="1">
      <c r="A41" s="139"/>
      <c r="B41" s="140"/>
      <c r="C41" s="114"/>
    </row>
    <row r="42" spans="1:3" ht="12.75" customHeight="1">
      <c r="A42" s="139"/>
      <c r="B42" s="115"/>
      <c r="C42" s="115"/>
    </row>
    <row r="43" spans="1:3" ht="21.75" customHeight="1">
      <c r="A43" s="139"/>
      <c r="B43" s="141"/>
      <c r="C43" s="114"/>
    </row>
    <row r="44" spans="1:3" ht="12.75" customHeight="1">
      <c r="A44" s="139"/>
      <c r="B44" s="115"/>
      <c r="C44" s="115"/>
    </row>
    <row r="45" spans="1:3" ht="12.75" customHeight="1">
      <c r="A45" s="139"/>
      <c r="B45" s="142"/>
      <c r="C45" s="114"/>
    </row>
    <row r="46" spans="1:3" ht="12.75" customHeight="1">
      <c r="A46" s="139"/>
      <c r="B46" s="143"/>
      <c r="C46" s="114"/>
    </row>
    <row r="47" spans="1:3" ht="15">
      <c r="A47" s="144"/>
      <c r="B47" s="145"/>
      <c r="C47" s="116"/>
    </row>
    <row r="48" spans="1:3" ht="15">
      <c r="A48" s="144"/>
      <c r="B48" s="145"/>
      <c r="C48" s="116"/>
    </row>
    <row r="49" spans="1:3" ht="15">
      <c r="A49" s="144"/>
      <c r="B49" s="145"/>
      <c r="C49" s="116"/>
    </row>
    <row r="50" spans="1:3" ht="15">
      <c r="A50" s="144"/>
      <c r="B50" s="145"/>
      <c r="C50" s="116"/>
    </row>
    <row r="51" spans="1:3" ht="15">
      <c r="A51" s="144"/>
      <c r="B51" s="145"/>
      <c r="C51" s="116"/>
    </row>
  </sheetData>
  <sheetProtection/>
  <mergeCells count="7">
    <mergeCell ref="C1:D1"/>
    <mergeCell ref="C3:E3"/>
    <mergeCell ref="C4:D4"/>
    <mergeCell ref="C9:E9"/>
    <mergeCell ref="A6:E7"/>
    <mergeCell ref="A9:A10"/>
    <mergeCell ref="B9:B10"/>
  </mergeCells>
  <printOptions/>
  <pageMargins left="0.7874015748031497" right="0.3937007874015748" top="0.7874015748031497" bottom="0.3937007874015748" header="0.3937007874015748" footer="0.3937007874015748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39"/>
  <sheetViews>
    <sheetView view="pageBreakPreview" zoomScale="80" zoomScaleNormal="75" zoomScaleSheetLayoutView="80" zoomScalePageLayoutView="0" workbookViewId="0" topLeftCell="A1">
      <selection activeCell="D4" sqref="D4:E4"/>
    </sheetView>
  </sheetViews>
  <sheetFormatPr defaultColWidth="9.140625" defaultRowHeight="12.75"/>
  <cols>
    <col min="1" max="1" width="73.57421875" style="40" customWidth="1"/>
    <col min="2" max="2" width="8.7109375" style="40" customWidth="1"/>
    <col min="3" max="3" width="11.7109375" style="40" bestFit="1" customWidth="1"/>
    <col min="4" max="4" width="15.7109375" style="42" customWidth="1"/>
    <col min="5" max="5" width="17.28125" style="1" customWidth="1"/>
    <col min="6" max="6" width="18.140625" style="1" customWidth="1"/>
    <col min="7" max="16384" width="9.140625" style="1" customWidth="1"/>
  </cols>
  <sheetData>
    <row r="1" spans="4:6" ht="18">
      <c r="D1" s="326" t="s">
        <v>216</v>
      </c>
      <c r="E1" s="326"/>
      <c r="F1" s="289"/>
    </row>
    <row r="2" spans="4:6" ht="15.75" customHeight="1">
      <c r="D2" s="290" t="s">
        <v>232</v>
      </c>
      <c r="E2" s="290"/>
      <c r="F2" s="289"/>
    </row>
    <row r="3" spans="4:6" ht="27.75" customHeight="1">
      <c r="D3" s="327" t="s">
        <v>233</v>
      </c>
      <c r="E3" s="327"/>
      <c r="F3" s="327"/>
    </row>
    <row r="4" spans="4:6" ht="18">
      <c r="D4" s="326" t="s">
        <v>259</v>
      </c>
      <c r="E4" s="326"/>
      <c r="F4" s="289"/>
    </row>
    <row r="5" spans="2:9" s="2" customFormat="1" ht="15">
      <c r="B5" s="83"/>
      <c r="C5" s="83"/>
      <c r="D5" s="83"/>
      <c r="E5" s="83"/>
      <c r="F5" s="83"/>
      <c r="G5" s="83"/>
      <c r="H5" s="83"/>
      <c r="I5" s="83"/>
    </row>
    <row r="6" spans="1:4" s="2" customFormat="1" ht="15">
      <c r="A6" s="16"/>
      <c r="B6" s="74"/>
      <c r="C6" s="74"/>
      <c r="D6" s="74"/>
    </row>
    <row r="7" spans="1:6" ht="18.75">
      <c r="A7" s="323" t="s">
        <v>28</v>
      </c>
      <c r="B7" s="346"/>
      <c r="C7" s="346"/>
      <c r="D7" s="346"/>
      <c r="E7" s="347"/>
      <c r="F7" s="331"/>
    </row>
    <row r="8" spans="1:6" ht="18.75">
      <c r="A8" s="348" t="s">
        <v>230</v>
      </c>
      <c r="B8" s="348"/>
      <c r="C8" s="348"/>
      <c r="D8" s="348"/>
      <c r="E8" s="347"/>
      <c r="F8" s="331"/>
    </row>
    <row r="9" spans="1:6" ht="12" customHeight="1">
      <c r="A9" s="34"/>
      <c r="B9" s="34"/>
      <c r="C9" s="34"/>
      <c r="D9" s="345"/>
      <c r="E9" s="324"/>
      <c r="F9" s="324"/>
    </row>
    <row r="10" spans="1:6" ht="18">
      <c r="A10" s="343" t="s">
        <v>10</v>
      </c>
      <c r="B10" s="343" t="s">
        <v>1</v>
      </c>
      <c r="C10" s="343" t="s">
        <v>11</v>
      </c>
      <c r="D10" s="325" t="s">
        <v>52</v>
      </c>
      <c r="E10" s="321"/>
      <c r="F10" s="322"/>
    </row>
    <row r="11" spans="1:6" ht="18">
      <c r="A11" s="344"/>
      <c r="B11" s="344"/>
      <c r="C11" s="344"/>
      <c r="D11" s="79" t="s">
        <v>181</v>
      </c>
      <c r="E11" s="80" t="s">
        <v>200</v>
      </c>
      <c r="F11" s="80" t="s">
        <v>227</v>
      </c>
    </row>
    <row r="12" spans="1:6" ht="18">
      <c r="A12" s="35">
        <v>1</v>
      </c>
      <c r="B12" s="33">
        <v>2</v>
      </c>
      <c r="C12" s="33">
        <v>3</v>
      </c>
      <c r="D12" s="36">
        <v>4</v>
      </c>
      <c r="E12" s="36">
        <v>5</v>
      </c>
      <c r="F12" s="36">
        <v>6</v>
      </c>
    </row>
    <row r="13" spans="1:6" s="131" customFormat="1" ht="18">
      <c r="A13" s="221" t="s">
        <v>2</v>
      </c>
      <c r="B13" s="185">
        <v>1</v>
      </c>
      <c r="C13" s="185">
        <v>0</v>
      </c>
      <c r="D13" s="183">
        <f>'приложение 6'!J12</f>
        <v>2996.3</v>
      </c>
      <c r="E13" s="183">
        <f>'приложение 6'!K12</f>
        <v>2857.6</v>
      </c>
      <c r="F13" s="183">
        <f>'приложение 6'!L12</f>
        <v>2977.2</v>
      </c>
    </row>
    <row r="14" spans="1:6" s="131" customFormat="1" ht="31.5">
      <c r="A14" s="187" t="s">
        <v>3</v>
      </c>
      <c r="B14" s="185">
        <v>1</v>
      </c>
      <c r="C14" s="185">
        <v>2</v>
      </c>
      <c r="D14" s="32">
        <f>'приложение 6'!J13</f>
        <v>635.9</v>
      </c>
      <c r="E14" s="32">
        <f>'приложение 6'!K13</f>
        <v>635.9</v>
      </c>
      <c r="F14" s="32">
        <f>'приложение 6'!L13</f>
        <v>635.9</v>
      </c>
    </row>
    <row r="15" spans="1:6" s="131" customFormat="1" ht="52.5" customHeight="1">
      <c r="A15" s="235" t="s">
        <v>12</v>
      </c>
      <c r="B15" s="185">
        <v>1</v>
      </c>
      <c r="C15" s="185">
        <v>4</v>
      </c>
      <c r="D15" s="32">
        <f>'приложение 6'!J23</f>
        <v>2035.2</v>
      </c>
      <c r="E15" s="32">
        <f>'приложение 6'!K23</f>
        <v>2147.7</v>
      </c>
      <c r="F15" s="32">
        <f>'приложение 6'!L23</f>
        <v>2260.2999999999997</v>
      </c>
    </row>
    <row r="16" spans="1:6" s="131" customFormat="1" ht="31.5">
      <c r="A16" s="235" t="s">
        <v>24</v>
      </c>
      <c r="B16" s="185">
        <v>1</v>
      </c>
      <c r="C16" s="185">
        <v>6</v>
      </c>
      <c r="D16" s="32">
        <f>'приложение 6'!J49</f>
        <v>16.4</v>
      </c>
      <c r="E16" s="32">
        <f>'приложение 6'!K49</f>
        <v>0</v>
      </c>
      <c r="F16" s="32">
        <f>'приложение 6'!L49</f>
        <v>0</v>
      </c>
    </row>
    <row r="17" spans="1:6" s="131" customFormat="1" ht="18">
      <c r="A17" s="236" t="s">
        <v>4</v>
      </c>
      <c r="B17" s="185">
        <v>1</v>
      </c>
      <c r="C17" s="185">
        <v>11</v>
      </c>
      <c r="D17" s="32">
        <f>'приложение 6'!J53</f>
        <v>2</v>
      </c>
      <c r="E17" s="32">
        <f>'приложение 6'!K53</f>
        <v>2</v>
      </c>
      <c r="F17" s="32">
        <f>'приложение 6'!L53</f>
        <v>2</v>
      </c>
    </row>
    <row r="18" spans="1:6" s="131" customFormat="1" ht="18">
      <c r="A18" s="236" t="s">
        <v>5</v>
      </c>
      <c r="B18" s="185">
        <v>1</v>
      </c>
      <c r="C18" s="185">
        <v>13</v>
      </c>
      <c r="D18" s="32">
        <f>'приложение 6'!J56</f>
        <v>306.79999999999995</v>
      </c>
      <c r="E18" s="32">
        <f>'приложение 6'!K56</f>
        <v>72</v>
      </c>
      <c r="F18" s="32">
        <f>'приложение 6'!L56</f>
        <v>79</v>
      </c>
    </row>
    <row r="19" spans="1:6" s="131" customFormat="1" ht="18">
      <c r="A19" s="221" t="s">
        <v>13</v>
      </c>
      <c r="B19" s="185">
        <v>2</v>
      </c>
      <c r="C19" s="185">
        <v>0</v>
      </c>
      <c r="D19" s="183">
        <f>D20</f>
        <v>104.5</v>
      </c>
      <c r="E19" s="183">
        <f>E20</f>
        <v>105.5</v>
      </c>
      <c r="F19" s="183">
        <f>F20</f>
        <v>109.7</v>
      </c>
    </row>
    <row r="20" spans="1:6" s="131" customFormat="1" ht="18">
      <c r="A20" s="236" t="s">
        <v>14</v>
      </c>
      <c r="B20" s="185">
        <v>2</v>
      </c>
      <c r="C20" s="185">
        <v>3</v>
      </c>
      <c r="D20" s="32">
        <f>'приложение 6'!J69</f>
        <v>104.5</v>
      </c>
      <c r="E20" s="32">
        <f>'приложение 6'!K69</f>
        <v>105.5</v>
      </c>
      <c r="F20" s="32">
        <f>'приложение 6'!L69</f>
        <v>109.7</v>
      </c>
    </row>
    <row r="21" spans="1:6" s="131" customFormat="1" ht="31.5">
      <c r="A21" s="221" t="s">
        <v>6</v>
      </c>
      <c r="B21" s="185">
        <v>3</v>
      </c>
      <c r="C21" s="185">
        <v>0</v>
      </c>
      <c r="D21" s="183">
        <f>D22</f>
        <v>46.8</v>
      </c>
      <c r="E21" s="183">
        <f>E22</f>
        <v>60</v>
      </c>
      <c r="F21" s="183">
        <f>F22</f>
        <v>66</v>
      </c>
    </row>
    <row r="22" spans="1:6" s="131" customFormat="1" ht="38.25" customHeight="1">
      <c r="A22" s="236" t="s">
        <v>248</v>
      </c>
      <c r="B22" s="185">
        <v>3</v>
      </c>
      <c r="C22" s="185">
        <v>10</v>
      </c>
      <c r="D22" s="32">
        <f>'приложение 6'!J74</f>
        <v>46.8</v>
      </c>
      <c r="E22" s="32">
        <f>'приложение 6'!K74</f>
        <v>60</v>
      </c>
      <c r="F22" s="32">
        <f>'приложение 6'!L74</f>
        <v>66</v>
      </c>
    </row>
    <row r="23" spans="1:6" s="131" customFormat="1" ht="18" hidden="1">
      <c r="A23" s="294" t="s">
        <v>149</v>
      </c>
      <c r="B23" s="121">
        <v>4</v>
      </c>
      <c r="C23" s="121">
        <v>0</v>
      </c>
      <c r="D23" s="270">
        <f>D24</f>
        <v>0</v>
      </c>
      <c r="E23" s="270">
        <f>E24</f>
        <v>0</v>
      </c>
      <c r="F23" s="270">
        <f>F24</f>
        <v>0</v>
      </c>
    </row>
    <row r="24" spans="1:6" s="131" customFormat="1" ht="18" hidden="1">
      <c r="A24" s="295" t="s">
        <v>194</v>
      </c>
      <c r="B24" s="121">
        <v>4</v>
      </c>
      <c r="C24" s="121">
        <v>9</v>
      </c>
      <c r="D24" s="124">
        <f>'приложение 6'!J81</f>
        <v>0</v>
      </c>
      <c r="E24" s="124">
        <f>'приложение 6'!K81</f>
        <v>0</v>
      </c>
      <c r="F24" s="124">
        <f>'приложение 6'!L81</f>
        <v>0</v>
      </c>
    </row>
    <row r="25" spans="1:6" s="131" customFormat="1" ht="18">
      <c r="A25" s="221" t="s">
        <v>7</v>
      </c>
      <c r="B25" s="185">
        <v>5</v>
      </c>
      <c r="C25" s="185">
        <v>0</v>
      </c>
      <c r="D25" s="183">
        <f>D26+D27+D28</f>
        <v>927.4000000000001</v>
      </c>
      <c r="E25" s="183">
        <f>E26+E27+E28</f>
        <v>1111</v>
      </c>
      <c r="F25" s="183">
        <f>F26+F27+F28</f>
        <v>1123.3</v>
      </c>
    </row>
    <row r="26" spans="1:6" s="131" customFormat="1" ht="18" hidden="1">
      <c r="A26" s="314" t="s">
        <v>54</v>
      </c>
      <c r="B26" s="121">
        <v>5</v>
      </c>
      <c r="C26" s="121">
        <v>1</v>
      </c>
      <c r="D26" s="124">
        <f>'приложение 6'!J89</f>
        <v>0</v>
      </c>
      <c r="E26" s="124">
        <f>'приложение 6'!K89</f>
        <v>0</v>
      </c>
      <c r="F26" s="124">
        <f>'приложение 6'!L89</f>
        <v>0</v>
      </c>
    </row>
    <row r="27" spans="1:6" s="131" customFormat="1" ht="18">
      <c r="A27" s="236" t="s">
        <v>8</v>
      </c>
      <c r="B27" s="185">
        <v>5</v>
      </c>
      <c r="C27" s="185">
        <v>3</v>
      </c>
      <c r="D27" s="32">
        <f>'приложение 6'!J97</f>
        <v>880.3000000000001</v>
      </c>
      <c r="E27" s="32">
        <f>'приложение 6'!K97</f>
        <v>1111</v>
      </c>
      <c r="F27" s="32">
        <f>'приложение 6'!L97</f>
        <v>1123.3</v>
      </c>
    </row>
    <row r="28" spans="1:6" s="131" customFormat="1" ht="18">
      <c r="A28" s="236" t="s">
        <v>154</v>
      </c>
      <c r="B28" s="185">
        <v>5</v>
      </c>
      <c r="C28" s="185">
        <v>5</v>
      </c>
      <c r="D28" s="32">
        <f>'приложение 6'!J109</f>
        <v>47.1</v>
      </c>
      <c r="E28" s="32">
        <f>'приложение 6'!K109</f>
        <v>0</v>
      </c>
      <c r="F28" s="32">
        <f>'приложение 6'!L109</f>
        <v>0</v>
      </c>
    </row>
    <row r="29" spans="1:6" s="131" customFormat="1" ht="18">
      <c r="A29" s="221" t="s">
        <v>40</v>
      </c>
      <c r="B29" s="185">
        <v>7</v>
      </c>
      <c r="C29" s="185">
        <v>0</v>
      </c>
      <c r="D29" s="183">
        <f>D30</f>
        <v>1.2</v>
      </c>
      <c r="E29" s="183">
        <f>E30</f>
        <v>0</v>
      </c>
      <c r="F29" s="183">
        <f>F30</f>
        <v>0</v>
      </c>
    </row>
    <row r="30" spans="1:6" s="131" customFormat="1" ht="18">
      <c r="A30" s="236" t="s">
        <v>39</v>
      </c>
      <c r="B30" s="185">
        <v>7</v>
      </c>
      <c r="C30" s="185">
        <v>7</v>
      </c>
      <c r="D30" s="32">
        <f>'приложение 6'!J118</f>
        <v>1.2</v>
      </c>
      <c r="E30" s="32">
        <f>'приложение 6'!K118</f>
        <v>0</v>
      </c>
      <c r="F30" s="32">
        <f>'приложение 6'!L118</f>
        <v>0</v>
      </c>
    </row>
    <row r="31" spans="1:6" s="131" customFormat="1" ht="18">
      <c r="A31" s="221" t="s">
        <v>9</v>
      </c>
      <c r="B31" s="185">
        <v>10</v>
      </c>
      <c r="C31" s="185">
        <v>0</v>
      </c>
      <c r="D31" s="183">
        <f>D32</f>
        <v>111.2</v>
      </c>
      <c r="E31" s="183">
        <f>E32</f>
        <v>111.2</v>
      </c>
      <c r="F31" s="183">
        <f>F32</f>
        <v>111.2</v>
      </c>
    </row>
    <row r="32" spans="1:6" s="131" customFormat="1" ht="18">
      <c r="A32" s="236" t="s">
        <v>27</v>
      </c>
      <c r="B32" s="185">
        <v>10</v>
      </c>
      <c r="C32" s="185">
        <v>1</v>
      </c>
      <c r="D32" s="32">
        <f>'приложение 6'!J124</f>
        <v>111.2</v>
      </c>
      <c r="E32" s="32">
        <f>'приложение 6'!K124</f>
        <v>111.2</v>
      </c>
      <c r="F32" s="32">
        <f>'приложение 6'!L124</f>
        <v>111.2</v>
      </c>
    </row>
    <row r="33" spans="1:6" s="131" customFormat="1" ht="18">
      <c r="A33" s="231" t="s">
        <v>31</v>
      </c>
      <c r="B33" s="185">
        <v>11</v>
      </c>
      <c r="C33" s="185">
        <v>0</v>
      </c>
      <c r="D33" s="183">
        <f>D34</f>
        <v>0</v>
      </c>
      <c r="E33" s="183">
        <f>E34</f>
        <v>25</v>
      </c>
      <c r="F33" s="183">
        <f>F34</f>
        <v>28</v>
      </c>
    </row>
    <row r="34" spans="1:6" s="131" customFormat="1" ht="18">
      <c r="A34" s="237" t="s">
        <v>41</v>
      </c>
      <c r="B34" s="185">
        <v>11</v>
      </c>
      <c r="C34" s="185">
        <v>1</v>
      </c>
      <c r="D34" s="32">
        <f>'приложение 6'!J130</f>
        <v>0</v>
      </c>
      <c r="E34" s="32">
        <f>'приложение 6'!K130</f>
        <v>25</v>
      </c>
      <c r="F34" s="32">
        <f>'приложение 6'!L130</f>
        <v>28</v>
      </c>
    </row>
    <row r="35" spans="1:6" s="158" customFormat="1" ht="18">
      <c r="A35" s="180" t="s">
        <v>170</v>
      </c>
      <c r="B35" s="211"/>
      <c r="C35" s="211"/>
      <c r="D35" s="183">
        <f>D37</f>
        <v>4187.400000000001</v>
      </c>
      <c r="E35" s="183">
        <f>E37-E36</f>
        <v>4270.3</v>
      </c>
      <c r="F35" s="183">
        <f>F37-F36</f>
        <v>4415.4</v>
      </c>
    </row>
    <row r="36" spans="1:6" s="131" customFormat="1" ht="20.25" customHeight="1">
      <c r="A36" s="231" t="s">
        <v>120</v>
      </c>
      <c r="B36" s="211"/>
      <c r="C36" s="211"/>
      <c r="D36" s="183">
        <f>'приложение 6'!J138</f>
        <v>0</v>
      </c>
      <c r="E36" s="183">
        <f>'приложение 6'!K138</f>
        <v>95</v>
      </c>
      <c r="F36" s="183">
        <f>'приложение 6'!L138</f>
        <v>198</v>
      </c>
    </row>
    <row r="37" spans="1:6" s="131" customFormat="1" ht="18">
      <c r="A37" s="221" t="s">
        <v>15</v>
      </c>
      <c r="B37" s="33"/>
      <c r="C37" s="33"/>
      <c r="D37" s="183">
        <f>D13+D19+D21+D23+D25+D29+D31+D33+D36</f>
        <v>4187.400000000001</v>
      </c>
      <c r="E37" s="183">
        <f>E13+E19+E21+E23+E25+E29+E31+E33+E36</f>
        <v>4365.3</v>
      </c>
      <c r="F37" s="183">
        <f>F13+F19+F21+F23+F25+F29+F31+F33+F36</f>
        <v>4613.4</v>
      </c>
    </row>
    <row r="38" spans="1:6" ht="18" customHeight="1">
      <c r="A38" s="37"/>
      <c r="B38" s="38"/>
      <c r="C38" s="38"/>
      <c r="D38" s="39"/>
      <c r="E38" s="40"/>
      <c r="F38" s="238"/>
    </row>
    <row r="39" ht="18">
      <c r="D39" s="41"/>
    </row>
  </sheetData>
  <sheetProtection/>
  <mergeCells count="10">
    <mergeCell ref="D1:E1"/>
    <mergeCell ref="D3:F3"/>
    <mergeCell ref="D4:E4"/>
    <mergeCell ref="D10:F10"/>
    <mergeCell ref="A7:F7"/>
    <mergeCell ref="A8:F8"/>
    <mergeCell ref="A10:A11"/>
    <mergeCell ref="B10:B11"/>
    <mergeCell ref="C10:C11"/>
    <mergeCell ref="D9:F9"/>
  </mergeCells>
  <printOptions/>
  <pageMargins left="0.7480314960629921" right="0.2362204724409449" top="0.5118110236220472" bottom="0.5118110236220472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41"/>
  <sheetViews>
    <sheetView view="pageBreakPreview" zoomScale="80" zoomScaleSheetLayoutView="80" zoomScalePageLayoutView="0" workbookViewId="0" topLeftCell="A1">
      <selection activeCell="I4" sqref="I4:J4"/>
    </sheetView>
  </sheetViews>
  <sheetFormatPr defaultColWidth="9.140625" defaultRowHeight="12.75"/>
  <cols>
    <col min="1" max="1" width="68.57421875" style="20" customWidth="1"/>
    <col min="2" max="2" width="6.421875" style="20" customWidth="1"/>
    <col min="3" max="3" width="5.8515625" style="20" customWidth="1"/>
    <col min="4" max="4" width="5.7109375" style="20" customWidth="1"/>
    <col min="5" max="5" width="6.57421875" style="20" customWidth="1"/>
    <col min="6" max="6" width="4.8515625" style="20" customWidth="1"/>
    <col min="7" max="7" width="4.8515625" style="26" customWidth="1"/>
    <col min="8" max="8" width="11.7109375" style="15" customWidth="1"/>
    <col min="9" max="9" width="7.7109375" style="15" customWidth="1"/>
    <col min="10" max="10" width="14.00390625" style="15" customWidth="1"/>
    <col min="11" max="11" width="12.421875" style="86" customWidth="1"/>
    <col min="12" max="12" width="13.57421875" style="86" customWidth="1"/>
    <col min="14" max="14" width="12.140625" style="0" bestFit="1" customWidth="1"/>
  </cols>
  <sheetData>
    <row r="1" spans="9:11" ht="13.5" customHeight="1">
      <c r="I1" s="326" t="s">
        <v>225</v>
      </c>
      <c r="J1" s="326"/>
      <c r="K1" s="289"/>
    </row>
    <row r="2" spans="9:11" ht="15.75" customHeight="1">
      <c r="I2" s="290" t="s">
        <v>232</v>
      </c>
      <c r="J2" s="290"/>
      <c r="K2" s="289"/>
    </row>
    <row r="3" spans="9:11" ht="25.5" customHeight="1">
      <c r="I3" s="327" t="s">
        <v>233</v>
      </c>
      <c r="J3" s="327"/>
      <c r="K3" s="327"/>
    </row>
    <row r="4" spans="9:11" ht="12.75">
      <c r="I4" s="326" t="s">
        <v>260</v>
      </c>
      <c r="J4" s="326"/>
      <c r="K4" s="289"/>
    </row>
    <row r="5" spans="1:12" s="2" customFormat="1" ht="15.75" customHeight="1">
      <c r="A5" s="16"/>
      <c r="B5" s="17"/>
      <c r="C5" s="18"/>
      <c r="D5" s="75"/>
      <c r="E5" s="75"/>
      <c r="F5" s="75"/>
      <c r="G5" s="19"/>
      <c r="H5" s="74"/>
      <c r="I5" s="74"/>
      <c r="J5" s="74"/>
      <c r="K5" s="16"/>
      <c r="L5" s="16"/>
    </row>
    <row r="6" spans="1:12" ht="32.25" customHeight="1">
      <c r="A6" s="350" t="s">
        <v>231</v>
      </c>
      <c r="B6" s="351"/>
      <c r="C6" s="351"/>
      <c r="D6" s="351"/>
      <c r="E6" s="351"/>
      <c r="F6" s="351"/>
      <c r="G6" s="351"/>
      <c r="H6" s="351"/>
      <c r="I6" s="351"/>
      <c r="J6" s="351"/>
      <c r="K6" s="352"/>
      <c r="L6" s="352"/>
    </row>
    <row r="7" spans="2:10" ht="14.25" customHeight="1">
      <c r="B7" s="21"/>
      <c r="C7" s="21"/>
      <c r="D7" s="21"/>
      <c r="E7" s="22"/>
      <c r="F7" s="22"/>
      <c r="G7" s="22"/>
      <c r="H7" s="23"/>
      <c r="I7" s="24"/>
      <c r="J7" s="14"/>
    </row>
    <row r="8" spans="1:12" s="86" customFormat="1" ht="35.25" customHeight="1">
      <c r="A8" s="353" t="s">
        <v>0</v>
      </c>
      <c r="B8" s="355" t="s">
        <v>26</v>
      </c>
      <c r="C8" s="353" t="s">
        <v>17</v>
      </c>
      <c r="D8" s="353" t="s">
        <v>18</v>
      </c>
      <c r="E8" s="357" t="s">
        <v>19</v>
      </c>
      <c r="F8" s="358"/>
      <c r="G8" s="358"/>
      <c r="H8" s="359"/>
      <c r="I8" s="353" t="s">
        <v>20</v>
      </c>
      <c r="J8" s="337" t="s">
        <v>52</v>
      </c>
      <c r="K8" s="363"/>
      <c r="L8" s="364"/>
    </row>
    <row r="9" spans="1:12" s="86" customFormat="1" ht="26.25" customHeight="1">
      <c r="A9" s="354"/>
      <c r="B9" s="356"/>
      <c r="C9" s="354"/>
      <c r="D9" s="354"/>
      <c r="E9" s="360"/>
      <c r="F9" s="361"/>
      <c r="G9" s="361"/>
      <c r="H9" s="362"/>
      <c r="I9" s="354"/>
      <c r="J9" s="179" t="s">
        <v>181</v>
      </c>
      <c r="K9" s="92" t="s">
        <v>200</v>
      </c>
      <c r="L9" s="92" t="s">
        <v>227</v>
      </c>
    </row>
    <row r="10" spans="1:12" s="86" customFormat="1" ht="15.75">
      <c r="A10" s="29">
        <v>1</v>
      </c>
      <c r="B10" s="30">
        <v>2</v>
      </c>
      <c r="C10" s="25">
        <v>3</v>
      </c>
      <c r="D10" s="25">
        <v>4</v>
      </c>
      <c r="E10" s="349">
        <v>5</v>
      </c>
      <c r="F10" s="349"/>
      <c r="G10" s="349"/>
      <c r="H10" s="349"/>
      <c r="I10" s="25">
        <v>6</v>
      </c>
      <c r="J10" s="293">
        <v>7</v>
      </c>
      <c r="K10" s="293" t="s">
        <v>121</v>
      </c>
      <c r="L10" s="293" t="s">
        <v>156</v>
      </c>
    </row>
    <row r="11" spans="1:12" s="132" customFormat="1" ht="15.75">
      <c r="A11" s="180" t="s">
        <v>75</v>
      </c>
      <c r="B11" s="181">
        <v>805</v>
      </c>
      <c r="C11" s="33"/>
      <c r="D11" s="33"/>
      <c r="E11" s="30"/>
      <c r="F11" s="30"/>
      <c r="G11" s="182"/>
      <c r="H11" s="30"/>
      <c r="I11" s="33"/>
      <c r="J11" s="183">
        <f>J139</f>
        <v>4187.400000000001</v>
      </c>
      <c r="K11" s="183">
        <f>K139</f>
        <v>4365.3</v>
      </c>
      <c r="L11" s="183">
        <f>L139</f>
        <v>4613.4</v>
      </c>
    </row>
    <row r="12" spans="1:12" s="132" customFormat="1" ht="15.75" customHeight="1">
      <c r="A12" s="180" t="s">
        <v>2</v>
      </c>
      <c r="B12" s="181">
        <v>805</v>
      </c>
      <c r="C12" s="184" t="s">
        <v>85</v>
      </c>
      <c r="D12" s="184" t="s">
        <v>60</v>
      </c>
      <c r="E12" s="185"/>
      <c r="F12" s="185"/>
      <c r="G12" s="186"/>
      <c r="H12" s="185"/>
      <c r="I12" s="33"/>
      <c r="J12" s="183">
        <f>J13+J23+J49+J53+J56</f>
        <v>2996.3</v>
      </c>
      <c r="K12" s="183">
        <f>K13+K23+K49+K53+K56</f>
        <v>2857.6</v>
      </c>
      <c r="L12" s="183">
        <f>L13+L23+L49+L53+L56</f>
        <v>2977.2</v>
      </c>
    </row>
    <row r="13" spans="1:12" s="132" customFormat="1" ht="30.75" customHeight="1">
      <c r="A13" s="187" t="s">
        <v>3</v>
      </c>
      <c r="B13" s="33">
        <v>805</v>
      </c>
      <c r="C13" s="188" t="s">
        <v>85</v>
      </c>
      <c r="D13" s="188" t="s">
        <v>64</v>
      </c>
      <c r="E13" s="185"/>
      <c r="F13" s="185"/>
      <c r="G13" s="186"/>
      <c r="H13" s="185"/>
      <c r="I13" s="33"/>
      <c r="J13" s="32">
        <f>J14</f>
        <v>635.9</v>
      </c>
      <c r="K13" s="32">
        <f aca="true" t="shared" si="0" ref="K13:L15">K14</f>
        <v>635.9</v>
      </c>
      <c r="L13" s="32">
        <f t="shared" si="0"/>
        <v>635.9</v>
      </c>
    </row>
    <row r="14" spans="1:12" s="128" customFormat="1" ht="21.75" customHeight="1">
      <c r="A14" s="187" t="s">
        <v>76</v>
      </c>
      <c r="B14" s="33">
        <v>805</v>
      </c>
      <c r="C14" s="188" t="s">
        <v>85</v>
      </c>
      <c r="D14" s="188" t="s">
        <v>64</v>
      </c>
      <c r="E14" s="185">
        <v>91</v>
      </c>
      <c r="F14" s="189">
        <v>0</v>
      </c>
      <c r="G14" s="186" t="s">
        <v>60</v>
      </c>
      <c r="H14" s="186" t="s">
        <v>59</v>
      </c>
      <c r="I14" s="33"/>
      <c r="J14" s="32">
        <f>J16+J19</f>
        <v>635.9</v>
      </c>
      <c r="K14" s="32">
        <f>K16+K19</f>
        <v>635.9</v>
      </c>
      <c r="L14" s="32">
        <f>L16+L19</f>
        <v>635.9</v>
      </c>
    </row>
    <row r="15" spans="1:12" s="128" customFormat="1" ht="16.5" customHeight="1">
      <c r="A15" s="187" t="s">
        <v>122</v>
      </c>
      <c r="B15" s="33">
        <v>805</v>
      </c>
      <c r="C15" s="188" t="s">
        <v>85</v>
      </c>
      <c r="D15" s="188" t="s">
        <v>64</v>
      </c>
      <c r="E15" s="185">
        <v>91</v>
      </c>
      <c r="F15" s="189">
        <v>0</v>
      </c>
      <c r="G15" s="186" t="s">
        <v>60</v>
      </c>
      <c r="H15" s="186" t="s">
        <v>61</v>
      </c>
      <c r="I15" s="33"/>
      <c r="J15" s="32">
        <f>J16</f>
        <v>508.7</v>
      </c>
      <c r="K15" s="32">
        <f t="shared" si="0"/>
        <v>508.7</v>
      </c>
      <c r="L15" s="32">
        <f t="shared" si="0"/>
        <v>508.7</v>
      </c>
    </row>
    <row r="16" spans="1:13" s="128" customFormat="1" ht="24" customHeight="1">
      <c r="A16" s="187" t="s">
        <v>122</v>
      </c>
      <c r="B16" s="33">
        <v>805</v>
      </c>
      <c r="C16" s="188" t="s">
        <v>85</v>
      </c>
      <c r="D16" s="188" t="s">
        <v>64</v>
      </c>
      <c r="E16" s="185">
        <v>91</v>
      </c>
      <c r="F16" s="189">
        <v>0</v>
      </c>
      <c r="G16" s="186" t="s">
        <v>60</v>
      </c>
      <c r="H16" s="186" t="s">
        <v>61</v>
      </c>
      <c r="I16" s="33">
        <v>120</v>
      </c>
      <c r="J16" s="32">
        <f>J17+J18</f>
        <v>508.7</v>
      </c>
      <c r="K16" s="32">
        <f>K17+K18</f>
        <v>508.7</v>
      </c>
      <c r="L16" s="32">
        <f>L17+L18</f>
        <v>508.7</v>
      </c>
      <c r="M16" s="159"/>
    </row>
    <row r="17" spans="1:12" s="128" customFormat="1" ht="18.75" customHeight="1" hidden="1">
      <c r="A17" s="119" t="s">
        <v>203</v>
      </c>
      <c r="B17" s="127">
        <v>805</v>
      </c>
      <c r="C17" s="126" t="s">
        <v>85</v>
      </c>
      <c r="D17" s="126" t="s">
        <v>64</v>
      </c>
      <c r="E17" s="121">
        <v>91</v>
      </c>
      <c r="F17" s="309">
        <v>0</v>
      </c>
      <c r="G17" s="122" t="s">
        <v>60</v>
      </c>
      <c r="H17" s="122" t="s">
        <v>61</v>
      </c>
      <c r="I17" s="127">
        <v>121</v>
      </c>
      <c r="J17" s="124">
        <f>488.4-97.7</f>
        <v>390.7</v>
      </c>
      <c r="K17" s="124">
        <f>488.4-97.7</f>
        <v>390.7</v>
      </c>
      <c r="L17" s="124">
        <f>488.4-97.7</f>
        <v>390.7</v>
      </c>
    </row>
    <row r="18" spans="1:12" s="128" customFormat="1" ht="47.25" customHeight="1" hidden="1">
      <c r="A18" s="119" t="s">
        <v>204</v>
      </c>
      <c r="B18" s="127">
        <v>805</v>
      </c>
      <c r="C18" s="126" t="s">
        <v>85</v>
      </c>
      <c r="D18" s="126" t="s">
        <v>64</v>
      </c>
      <c r="E18" s="121">
        <v>91</v>
      </c>
      <c r="F18" s="309">
        <v>0</v>
      </c>
      <c r="G18" s="122" t="s">
        <v>60</v>
      </c>
      <c r="H18" s="122" t="s">
        <v>61</v>
      </c>
      <c r="I18" s="127">
        <v>129</v>
      </c>
      <c r="J18" s="124">
        <f>147.5-29.5</f>
        <v>118</v>
      </c>
      <c r="K18" s="124">
        <f>147.5-29.5</f>
        <v>118</v>
      </c>
      <c r="L18" s="124">
        <f>147.5-29.5</f>
        <v>118</v>
      </c>
    </row>
    <row r="19" spans="1:12" s="86" customFormat="1" ht="47.25" customHeight="1">
      <c r="A19" s="192" t="s">
        <v>239</v>
      </c>
      <c r="B19" s="220">
        <v>805</v>
      </c>
      <c r="C19" s="219" t="s">
        <v>85</v>
      </c>
      <c r="D19" s="219" t="s">
        <v>64</v>
      </c>
      <c r="E19" s="185">
        <v>91</v>
      </c>
      <c r="F19" s="189">
        <v>0</v>
      </c>
      <c r="G19" s="186" t="s">
        <v>60</v>
      </c>
      <c r="H19" s="186" t="s">
        <v>240</v>
      </c>
      <c r="I19" s="220"/>
      <c r="J19" s="32">
        <f>J20</f>
        <v>127.2</v>
      </c>
      <c r="K19" s="32">
        <f>K20</f>
        <v>127.2</v>
      </c>
      <c r="L19" s="32">
        <f>L20</f>
        <v>127.2</v>
      </c>
    </row>
    <row r="20" spans="1:12" s="86" customFormat="1" ht="35.25" customHeight="1">
      <c r="A20" s="192" t="s">
        <v>241</v>
      </c>
      <c r="B20" s="220">
        <v>805</v>
      </c>
      <c r="C20" s="219" t="s">
        <v>85</v>
      </c>
      <c r="D20" s="219" t="s">
        <v>64</v>
      </c>
      <c r="E20" s="185">
        <v>91</v>
      </c>
      <c r="F20" s="189">
        <v>0</v>
      </c>
      <c r="G20" s="186" t="s">
        <v>60</v>
      </c>
      <c r="H20" s="186" t="s">
        <v>240</v>
      </c>
      <c r="I20" s="220">
        <v>120</v>
      </c>
      <c r="J20" s="32">
        <f>J21+J22</f>
        <v>127.2</v>
      </c>
      <c r="K20" s="32">
        <f>K21+K22</f>
        <v>127.2</v>
      </c>
      <c r="L20" s="32">
        <f>L21+L22</f>
        <v>127.2</v>
      </c>
    </row>
    <row r="21" spans="1:12" s="128" customFormat="1" ht="39.75" customHeight="1" hidden="1">
      <c r="A21" s="295" t="s">
        <v>203</v>
      </c>
      <c r="B21" s="281">
        <v>805</v>
      </c>
      <c r="C21" s="280" t="s">
        <v>85</v>
      </c>
      <c r="D21" s="280" t="s">
        <v>64</v>
      </c>
      <c r="E21" s="121">
        <v>91</v>
      </c>
      <c r="F21" s="309">
        <v>0</v>
      </c>
      <c r="G21" s="122" t="s">
        <v>60</v>
      </c>
      <c r="H21" s="122" t="s">
        <v>240</v>
      </c>
      <c r="I21" s="281">
        <v>121</v>
      </c>
      <c r="J21" s="124">
        <v>97.7</v>
      </c>
      <c r="K21" s="124">
        <v>97.7</v>
      </c>
      <c r="L21" s="124">
        <v>97.7</v>
      </c>
    </row>
    <row r="22" spans="1:12" s="128" customFormat="1" ht="47.25" customHeight="1" hidden="1">
      <c r="A22" s="295" t="s">
        <v>242</v>
      </c>
      <c r="B22" s="281">
        <v>805</v>
      </c>
      <c r="C22" s="280" t="s">
        <v>85</v>
      </c>
      <c r="D22" s="280" t="s">
        <v>64</v>
      </c>
      <c r="E22" s="121">
        <v>91</v>
      </c>
      <c r="F22" s="309">
        <v>0</v>
      </c>
      <c r="G22" s="122" t="s">
        <v>60</v>
      </c>
      <c r="H22" s="122" t="s">
        <v>240</v>
      </c>
      <c r="I22" s="281">
        <v>129</v>
      </c>
      <c r="J22" s="124">
        <v>29.5</v>
      </c>
      <c r="K22" s="124">
        <v>29.5</v>
      </c>
      <c r="L22" s="124">
        <v>29.5</v>
      </c>
    </row>
    <row r="23" spans="1:12" s="132" customFormat="1" ht="47.25">
      <c r="A23" s="187" t="s">
        <v>12</v>
      </c>
      <c r="B23" s="33">
        <v>805</v>
      </c>
      <c r="C23" s="188" t="s">
        <v>85</v>
      </c>
      <c r="D23" s="188" t="s">
        <v>63</v>
      </c>
      <c r="E23" s="185"/>
      <c r="F23" s="185"/>
      <c r="G23" s="186"/>
      <c r="H23" s="185"/>
      <c r="I23" s="33"/>
      <c r="J23" s="32">
        <f>J24</f>
        <v>2035.2</v>
      </c>
      <c r="K23" s="32">
        <f>K24</f>
        <v>2147.7</v>
      </c>
      <c r="L23" s="32">
        <f>L24</f>
        <v>2260.2999999999997</v>
      </c>
    </row>
    <row r="24" spans="1:12" s="128" customFormat="1" ht="17.25" customHeight="1">
      <c r="A24" s="187" t="s">
        <v>76</v>
      </c>
      <c r="B24" s="33">
        <v>805</v>
      </c>
      <c r="C24" s="188" t="s">
        <v>85</v>
      </c>
      <c r="D24" s="188" t="s">
        <v>63</v>
      </c>
      <c r="E24" s="185">
        <v>91</v>
      </c>
      <c r="F24" s="186">
        <v>0</v>
      </c>
      <c r="G24" s="186" t="s">
        <v>60</v>
      </c>
      <c r="H24" s="186" t="s">
        <v>59</v>
      </c>
      <c r="I24" s="33"/>
      <c r="J24" s="32">
        <f>J25+J38+J42</f>
        <v>2035.2</v>
      </c>
      <c r="K24" s="32">
        <f>K25+K38+K42</f>
        <v>2147.7</v>
      </c>
      <c r="L24" s="32">
        <f>L25+L38+L42</f>
        <v>2260.2999999999997</v>
      </c>
    </row>
    <row r="25" spans="1:12" s="160" customFormat="1" ht="15.75" customHeight="1">
      <c r="A25" s="187" t="s">
        <v>123</v>
      </c>
      <c r="B25" s="33">
        <v>805</v>
      </c>
      <c r="C25" s="188" t="s">
        <v>85</v>
      </c>
      <c r="D25" s="188" t="s">
        <v>63</v>
      </c>
      <c r="E25" s="186" t="s">
        <v>21</v>
      </c>
      <c r="F25" s="186" t="s">
        <v>30</v>
      </c>
      <c r="G25" s="186" t="s">
        <v>60</v>
      </c>
      <c r="H25" s="186" t="s">
        <v>116</v>
      </c>
      <c r="I25" s="33"/>
      <c r="J25" s="32">
        <f>J26+J31+J34</f>
        <v>1770.3000000000002</v>
      </c>
      <c r="K25" s="32">
        <f>K26+K31+K34</f>
        <v>2021.6</v>
      </c>
      <c r="L25" s="32">
        <f>L26+L31+L34</f>
        <v>2134.2</v>
      </c>
    </row>
    <row r="26" spans="1:13" s="160" customFormat="1" ht="35.25" customHeight="1">
      <c r="A26" s="187" t="s">
        <v>122</v>
      </c>
      <c r="B26" s="33">
        <v>805</v>
      </c>
      <c r="C26" s="188" t="s">
        <v>85</v>
      </c>
      <c r="D26" s="188" t="s">
        <v>63</v>
      </c>
      <c r="E26" s="185">
        <v>91</v>
      </c>
      <c r="F26" s="189">
        <v>0</v>
      </c>
      <c r="G26" s="186" t="s">
        <v>60</v>
      </c>
      <c r="H26" s="186" t="s">
        <v>116</v>
      </c>
      <c r="I26" s="33">
        <v>120</v>
      </c>
      <c r="J26" s="32">
        <f>J27+J28+J29+J30</f>
        <v>854.1</v>
      </c>
      <c r="K26" s="32">
        <f>K27+K28+K29+K30</f>
        <v>854.1</v>
      </c>
      <c r="L26" s="32">
        <f>L27+L28+L29+L30</f>
        <v>854.1</v>
      </c>
      <c r="M26" s="159"/>
    </row>
    <row r="27" spans="1:12" s="160" customFormat="1" ht="19.5" customHeight="1" hidden="1">
      <c r="A27" s="119" t="s">
        <v>237</v>
      </c>
      <c r="B27" s="127">
        <v>805</v>
      </c>
      <c r="C27" s="126" t="s">
        <v>85</v>
      </c>
      <c r="D27" s="126" t="s">
        <v>63</v>
      </c>
      <c r="E27" s="121" t="s">
        <v>21</v>
      </c>
      <c r="F27" s="121" t="s">
        <v>30</v>
      </c>
      <c r="G27" s="122" t="s">
        <v>60</v>
      </c>
      <c r="H27" s="122" t="s">
        <v>116</v>
      </c>
      <c r="I27" s="127">
        <v>121</v>
      </c>
      <c r="J27" s="124">
        <f>752.8-290-71.9</f>
        <v>390.9</v>
      </c>
      <c r="K27" s="124">
        <f>752.8-290-71.9</f>
        <v>390.9</v>
      </c>
      <c r="L27" s="124">
        <f>752.8-290-71.9</f>
        <v>390.9</v>
      </c>
    </row>
    <row r="28" spans="1:12" s="160" customFormat="1" ht="48" customHeight="1" hidden="1">
      <c r="A28" s="119" t="s">
        <v>236</v>
      </c>
      <c r="B28" s="127">
        <v>805</v>
      </c>
      <c r="C28" s="126" t="s">
        <v>85</v>
      </c>
      <c r="D28" s="126" t="s">
        <v>63</v>
      </c>
      <c r="E28" s="121" t="s">
        <v>21</v>
      </c>
      <c r="F28" s="121" t="s">
        <v>30</v>
      </c>
      <c r="G28" s="122" t="s">
        <v>60</v>
      </c>
      <c r="H28" s="122" t="s">
        <v>116</v>
      </c>
      <c r="I28" s="127">
        <v>129</v>
      </c>
      <c r="J28" s="124">
        <f>139.8-21.7</f>
        <v>118.10000000000001</v>
      </c>
      <c r="K28" s="124">
        <f>139.8-21.7</f>
        <v>118.10000000000001</v>
      </c>
      <c r="L28" s="124">
        <f>139.8-21.7</f>
        <v>118.10000000000001</v>
      </c>
    </row>
    <row r="29" spans="1:12" s="160" customFormat="1" ht="48" customHeight="1" hidden="1">
      <c r="A29" s="119" t="s">
        <v>234</v>
      </c>
      <c r="B29" s="127">
        <v>805</v>
      </c>
      <c r="C29" s="126" t="s">
        <v>85</v>
      </c>
      <c r="D29" s="126" t="s">
        <v>63</v>
      </c>
      <c r="E29" s="121" t="s">
        <v>21</v>
      </c>
      <c r="F29" s="121" t="s">
        <v>30</v>
      </c>
      <c r="G29" s="122" t="s">
        <v>60</v>
      </c>
      <c r="H29" s="122" t="s">
        <v>116</v>
      </c>
      <c r="I29" s="127">
        <v>121</v>
      </c>
      <c r="J29" s="124">
        <f>290-25</f>
        <v>265</v>
      </c>
      <c r="K29" s="124">
        <f>290-25</f>
        <v>265</v>
      </c>
      <c r="L29" s="124">
        <f>290-25</f>
        <v>265</v>
      </c>
    </row>
    <row r="30" spans="1:12" s="160" customFormat="1" ht="48" customHeight="1" hidden="1">
      <c r="A30" s="119" t="s">
        <v>235</v>
      </c>
      <c r="B30" s="127">
        <v>805</v>
      </c>
      <c r="C30" s="126" t="s">
        <v>85</v>
      </c>
      <c r="D30" s="126" t="s">
        <v>63</v>
      </c>
      <c r="E30" s="121" t="s">
        <v>21</v>
      </c>
      <c r="F30" s="121" t="s">
        <v>30</v>
      </c>
      <c r="G30" s="122" t="s">
        <v>60</v>
      </c>
      <c r="H30" s="122" t="s">
        <v>116</v>
      </c>
      <c r="I30" s="127">
        <v>129</v>
      </c>
      <c r="J30" s="124">
        <f>87.6-7.5</f>
        <v>80.1</v>
      </c>
      <c r="K30" s="124">
        <f>87.6-7.5</f>
        <v>80.1</v>
      </c>
      <c r="L30" s="124">
        <f>87.6-7.5</f>
        <v>80.1</v>
      </c>
    </row>
    <row r="31" spans="1:14" s="160" customFormat="1" ht="39" customHeight="1">
      <c r="A31" s="187" t="s">
        <v>124</v>
      </c>
      <c r="B31" s="30">
        <v>805</v>
      </c>
      <c r="C31" s="185">
        <v>1</v>
      </c>
      <c r="D31" s="185">
        <v>4</v>
      </c>
      <c r="E31" s="185">
        <v>91</v>
      </c>
      <c r="F31" s="190">
        <v>0</v>
      </c>
      <c r="G31" s="186" t="s">
        <v>60</v>
      </c>
      <c r="H31" s="186" t="s">
        <v>116</v>
      </c>
      <c r="I31" s="191">
        <v>240</v>
      </c>
      <c r="J31" s="32">
        <f>J32+J33</f>
        <v>810.7</v>
      </c>
      <c r="K31" s="32">
        <f>K32+K33</f>
        <v>1031.8999999999999</v>
      </c>
      <c r="L31" s="32">
        <f>L32+L33</f>
        <v>1130.8999999999999</v>
      </c>
      <c r="M31" s="161"/>
      <c r="N31" s="129"/>
    </row>
    <row r="32" spans="1:12" s="160" customFormat="1" ht="33" customHeight="1" hidden="1">
      <c r="A32" s="119" t="s">
        <v>77</v>
      </c>
      <c r="B32" s="127">
        <v>805</v>
      </c>
      <c r="C32" s="126" t="s">
        <v>85</v>
      </c>
      <c r="D32" s="126" t="s">
        <v>63</v>
      </c>
      <c r="E32" s="121">
        <v>91</v>
      </c>
      <c r="F32" s="309">
        <v>0</v>
      </c>
      <c r="G32" s="122" t="s">
        <v>60</v>
      </c>
      <c r="H32" s="122" t="s">
        <v>116</v>
      </c>
      <c r="I32" s="127">
        <v>242</v>
      </c>
      <c r="J32" s="124">
        <v>66</v>
      </c>
      <c r="K32" s="124">
        <v>85.1</v>
      </c>
      <c r="L32" s="124">
        <v>93.6</v>
      </c>
    </row>
    <row r="33" spans="1:12" s="160" customFormat="1" ht="35.25" customHeight="1" hidden="1">
      <c r="A33" s="119" t="s">
        <v>78</v>
      </c>
      <c r="B33" s="127">
        <v>805</v>
      </c>
      <c r="C33" s="126" t="s">
        <v>85</v>
      </c>
      <c r="D33" s="126" t="s">
        <v>63</v>
      </c>
      <c r="E33" s="121" t="s">
        <v>21</v>
      </c>
      <c r="F33" s="121" t="s">
        <v>30</v>
      </c>
      <c r="G33" s="122" t="s">
        <v>60</v>
      </c>
      <c r="H33" s="122" t="s">
        <v>116</v>
      </c>
      <c r="I33" s="127">
        <v>244</v>
      </c>
      <c r="J33" s="124">
        <v>744.7</v>
      </c>
      <c r="K33" s="124">
        <f>954.8-8</f>
        <v>946.8</v>
      </c>
      <c r="L33" s="124">
        <f>1050-12.7</f>
        <v>1037.3</v>
      </c>
    </row>
    <row r="34" spans="1:12" s="160" customFormat="1" ht="18.75" customHeight="1">
      <c r="A34" s="187" t="s">
        <v>125</v>
      </c>
      <c r="B34" s="30">
        <v>805</v>
      </c>
      <c r="C34" s="185">
        <v>1</v>
      </c>
      <c r="D34" s="185">
        <v>4</v>
      </c>
      <c r="E34" s="185">
        <v>91</v>
      </c>
      <c r="F34" s="185" t="s">
        <v>30</v>
      </c>
      <c r="G34" s="186" t="s">
        <v>60</v>
      </c>
      <c r="H34" s="186" t="s">
        <v>116</v>
      </c>
      <c r="I34" s="191">
        <v>850</v>
      </c>
      <c r="J34" s="32">
        <f>J35+J36+J37</f>
        <v>105.5</v>
      </c>
      <c r="K34" s="32">
        <f>K35+K36+K37</f>
        <v>135.6</v>
      </c>
      <c r="L34" s="32">
        <f>L35+L36+L37</f>
        <v>149.20000000000002</v>
      </c>
    </row>
    <row r="35" spans="1:12" s="160" customFormat="1" ht="16.5" customHeight="1" hidden="1">
      <c r="A35" s="119" t="s">
        <v>67</v>
      </c>
      <c r="B35" s="127">
        <v>805</v>
      </c>
      <c r="C35" s="126" t="s">
        <v>85</v>
      </c>
      <c r="D35" s="126" t="s">
        <v>63</v>
      </c>
      <c r="E35" s="121" t="s">
        <v>21</v>
      </c>
      <c r="F35" s="121" t="s">
        <v>30</v>
      </c>
      <c r="G35" s="122" t="s">
        <v>60</v>
      </c>
      <c r="H35" s="122" t="s">
        <v>116</v>
      </c>
      <c r="I35" s="127">
        <v>851</v>
      </c>
      <c r="J35" s="124">
        <v>96.7</v>
      </c>
      <c r="K35" s="124">
        <v>124</v>
      </c>
      <c r="L35" s="124">
        <v>136.4</v>
      </c>
    </row>
    <row r="36" spans="1:12" s="160" customFormat="1" ht="18.75" customHeight="1" hidden="1">
      <c r="A36" s="119" t="s">
        <v>79</v>
      </c>
      <c r="B36" s="127">
        <v>805</v>
      </c>
      <c r="C36" s="126" t="s">
        <v>85</v>
      </c>
      <c r="D36" s="126" t="s">
        <v>63</v>
      </c>
      <c r="E36" s="122" t="s">
        <v>21</v>
      </c>
      <c r="F36" s="122" t="s">
        <v>30</v>
      </c>
      <c r="G36" s="122" t="s">
        <v>60</v>
      </c>
      <c r="H36" s="122" t="s">
        <v>116</v>
      </c>
      <c r="I36" s="127">
        <v>852</v>
      </c>
      <c r="J36" s="124">
        <v>2.8</v>
      </c>
      <c r="K36" s="124">
        <v>3.6</v>
      </c>
      <c r="L36" s="124">
        <v>4</v>
      </c>
    </row>
    <row r="37" spans="1:12" s="160" customFormat="1" ht="15" customHeight="1" hidden="1">
      <c r="A37" s="119" t="s">
        <v>80</v>
      </c>
      <c r="B37" s="127">
        <v>805</v>
      </c>
      <c r="C37" s="126" t="s">
        <v>85</v>
      </c>
      <c r="D37" s="126" t="s">
        <v>63</v>
      </c>
      <c r="E37" s="122" t="s">
        <v>21</v>
      </c>
      <c r="F37" s="122" t="s">
        <v>30</v>
      </c>
      <c r="G37" s="122" t="s">
        <v>60</v>
      </c>
      <c r="H37" s="122" t="s">
        <v>116</v>
      </c>
      <c r="I37" s="127">
        <v>853</v>
      </c>
      <c r="J37" s="124">
        <v>6</v>
      </c>
      <c r="K37" s="124">
        <v>8</v>
      </c>
      <c r="L37" s="124">
        <v>8.8</v>
      </c>
    </row>
    <row r="38" spans="1:12" s="292" customFormat="1" ht="56.25" customHeight="1">
      <c r="A38" s="192" t="s">
        <v>239</v>
      </c>
      <c r="B38" s="220">
        <v>805</v>
      </c>
      <c r="C38" s="219" t="s">
        <v>85</v>
      </c>
      <c r="D38" s="219" t="s">
        <v>63</v>
      </c>
      <c r="E38" s="185">
        <v>91</v>
      </c>
      <c r="F38" s="189">
        <v>0</v>
      </c>
      <c r="G38" s="186" t="s">
        <v>60</v>
      </c>
      <c r="H38" s="186" t="s">
        <v>240</v>
      </c>
      <c r="I38" s="220"/>
      <c r="J38" s="32">
        <f>J39</f>
        <v>126.10000000000001</v>
      </c>
      <c r="K38" s="32">
        <f>K39</f>
        <v>126.10000000000001</v>
      </c>
      <c r="L38" s="32">
        <f>L39</f>
        <v>126.10000000000001</v>
      </c>
    </row>
    <row r="39" spans="1:12" s="292" customFormat="1" ht="44.25" customHeight="1">
      <c r="A39" s="192" t="s">
        <v>241</v>
      </c>
      <c r="B39" s="220">
        <v>805</v>
      </c>
      <c r="C39" s="219" t="s">
        <v>85</v>
      </c>
      <c r="D39" s="219" t="s">
        <v>63</v>
      </c>
      <c r="E39" s="185">
        <v>91</v>
      </c>
      <c r="F39" s="189">
        <v>0</v>
      </c>
      <c r="G39" s="186" t="s">
        <v>60</v>
      </c>
      <c r="H39" s="186" t="s">
        <v>240</v>
      </c>
      <c r="I39" s="220">
        <v>120</v>
      </c>
      <c r="J39" s="32">
        <f>J40+J41</f>
        <v>126.10000000000001</v>
      </c>
      <c r="K39" s="32">
        <f>K40+K41</f>
        <v>126.10000000000001</v>
      </c>
      <c r="L39" s="32">
        <f>L40+L41</f>
        <v>126.10000000000001</v>
      </c>
    </row>
    <row r="40" spans="1:12" s="160" customFormat="1" ht="20.25" customHeight="1" hidden="1">
      <c r="A40" s="295" t="s">
        <v>203</v>
      </c>
      <c r="B40" s="281">
        <v>805</v>
      </c>
      <c r="C40" s="280" t="s">
        <v>85</v>
      </c>
      <c r="D40" s="280" t="s">
        <v>63</v>
      </c>
      <c r="E40" s="121">
        <v>91</v>
      </c>
      <c r="F40" s="309">
        <v>0</v>
      </c>
      <c r="G40" s="122" t="s">
        <v>60</v>
      </c>
      <c r="H40" s="122" t="s">
        <v>240</v>
      </c>
      <c r="I40" s="281">
        <v>121</v>
      </c>
      <c r="J40" s="124">
        <f>71.9+25</f>
        <v>96.9</v>
      </c>
      <c r="K40" s="124">
        <f>71.9+25</f>
        <v>96.9</v>
      </c>
      <c r="L40" s="124">
        <f>71.9+25</f>
        <v>96.9</v>
      </c>
    </row>
    <row r="41" spans="1:12" s="160" customFormat="1" ht="56.25" customHeight="1" hidden="1">
      <c r="A41" s="295" t="s">
        <v>242</v>
      </c>
      <c r="B41" s="281">
        <v>805</v>
      </c>
      <c r="C41" s="280" t="s">
        <v>85</v>
      </c>
      <c r="D41" s="280" t="s">
        <v>63</v>
      </c>
      <c r="E41" s="121">
        <v>91</v>
      </c>
      <c r="F41" s="309">
        <v>0</v>
      </c>
      <c r="G41" s="122" t="s">
        <v>60</v>
      </c>
      <c r="H41" s="122" t="s">
        <v>240</v>
      </c>
      <c r="I41" s="281">
        <v>129</v>
      </c>
      <c r="J41" s="124">
        <f>21.7+7.5</f>
        <v>29.2</v>
      </c>
      <c r="K41" s="124">
        <f>21.7+7.5</f>
        <v>29.2</v>
      </c>
      <c r="L41" s="124">
        <f>21.7+7.5</f>
        <v>29.2</v>
      </c>
    </row>
    <row r="42" spans="1:12" s="162" customFormat="1" ht="80.25" customHeight="1">
      <c r="A42" s="187" t="s">
        <v>81</v>
      </c>
      <c r="B42" s="33">
        <v>805</v>
      </c>
      <c r="C42" s="188" t="s">
        <v>85</v>
      </c>
      <c r="D42" s="188" t="s">
        <v>63</v>
      </c>
      <c r="E42" s="205">
        <v>91</v>
      </c>
      <c r="F42" s="206">
        <v>0</v>
      </c>
      <c r="G42" s="206" t="s">
        <v>60</v>
      </c>
      <c r="H42" s="206" t="s">
        <v>126</v>
      </c>
      <c r="I42" s="33"/>
      <c r="J42" s="32">
        <f>J44+J48+J46</f>
        <v>138.8</v>
      </c>
      <c r="K42" s="32">
        <f>K44+K48+K46</f>
        <v>0</v>
      </c>
      <c r="L42" s="32">
        <f>L44+L48+L46</f>
        <v>0</v>
      </c>
    </row>
    <row r="43" spans="1:12" s="162" customFormat="1" ht="37.5" customHeight="1">
      <c r="A43" s="187" t="s">
        <v>127</v>
      </c>
      <c r="B43" s="30">
        <v>805</v>
      </c>
      <c r="C43" s="185">
        <v>1</v>
      </c>
      <c r="D43" s="185">
        <v>4</v>
      </c>
      <c r="E43" s="185">
        <v>91</v>
      </c>
      <c r="F43" s="186" t="s">
        <v>30</v>
      </c>
      <c r="G43" s="186" t="s">
        <v>60</v>
      </c>
      <c r="H43" s="186" t="s">
        <v>128</v>
      </c>
      <c r="I43" s="191"/>
      <c r="J43" s="32">
        <f>J44</f>
        <v>47.8</v>
      </c>
      <c r="K43" s="32">
        <f>K44</f>
        <v>0</v>
      </c>
      <c r="L43" s="32">
        <f>L44</f>
        <v>0</v>
      </c>
    </row>
    <row r="44" spans="1:12" s="234" customFormat="1" ht="15.75">
      <c r="A44" s="187" t="s">
        <v>23</v>
      </c>
      <c r="B44" s="30">
        <v>805</v>
      </c>
      <c r="C44" s="185">
        <v>1</v>
      </c>
      <c r="D44" s="185">
        <v>4</v>
      </c>
      <c r="E44" s="185">
        <v>91</v>
      </c>
      <c r="F44" s="186" t="s">
        <v>30</v>
      </c>
      <c r="G44" s="186" t="s">
        <v>60</v>
      </c>
      <c r="H44" s="186" t="s">
        <v>128</v>
      </c>
      <c r="I44" s="191">
        <v>540</v>
      </c>
      <c r="J44" s="32">
        <v>47.8</v>
      </c>
      <c r="K44" s="32">
        <v>0</v>
      </c>
      <c r="L44" s="32">
        <v>0</v>
      </c>
    </row>
    <row r="45" spans="1:12" s="162" customFormat="1" ht="106.5" customHeight="1">
      <c r="A45" s="192" t="s">
        <v>190</v>
      </c>
      <c r="B45" s="30">
        <v>805</v>
      </c>
      <c r="C45" s="185">
        <v>1</v>
      </c>
      <c r="D45" s="185">
        <v>4</v>
      </c>
      <c r="E45" s="186" t="s">
        <v>21</v>
      </c>
      <c r="F45" s="186" t="s">
        <v>30</v>
      </c>
      <c r="G45" s="186" t="s">
        <v>60</v>
      </c>
      <c r="H45" s="186" t="s">
        <v>131</v>
      </c>
      <c r="I45" s="191"/>
      <c r="J45" s="32">
        <f>J46</f>
        <v>28.8</v>
      </c>
      <c r="K45" s="32">
        <f>K46</f>
        <v>0</v>
      </c>
      <c r="L45" s="32">
        <f>L46</f>
        <v>0</v>
      </c>
    </row>
    <row r="46" spans="1:12" s="234" customFormat="1" ht="15.75">
      <c r="A46" s="187" t="s">
        <v>23</v>
      </c>
      <c r="B46" s="30">
        <v>805</v>
      </c>
      <c r="C46" s="185">
        <v>1</v>
      </c>
      <c r="D46" s="185">
        <v>4</v>
      </c>
      <c r="E46" s="186" t="s">
        <v>21</v>
      </c>
      <c r="F46" s="186" t="s">
        <v>30</v>
      </c>
      <c r="G46" s="186" t="s">
        <v>60</v>
      </c>
      <c r="H46" s="186" t="s">
        <v>131</v>
      </c>
      <c r="I46" s="191">
        <v>540</v>
      </c>
      <c r="J46" s="32">
        <v>28.8</v>
      </c>
      <c r="K46" s="32">
        <v>0</v>
      </c>
      <c r="L46" s="32">
        <v>0</v>
      </c>
    </row>
    <row r="47" spans="1:12" s="162" customFormat="1" ht="63" customHeight="1">
      <c r="A47" s="187" t="s">
        <v>129</v>
      </c>
      <c r="B47" s="30">
        <v>805</v>
      </c>
      <c r="C47" s="185">
        <v>1</v>
      </c>
      <c r="D47" s="185">
        <v>4</v>
      </c>
      <c r="E47" s="186" t="s">
        <v>21</v>
      </c>
      <c r="F47" s="186" t="s">
        <v>30</v>
      </c>
      <c r="G47" s="186" t="s">
        <v>60</v>
      </c>
      <c r="H47" s="186" t="s">
        <v>130</v>
      </c>
      <c r="I47" s="191"/>
      <c r="J47" s="32">
        <f>J48</f>
        <v>62.2</v>
      </c>
      <c r="K47" s="32">
        <f>K48</f>
        <v>0</v>
      </c>
      <c r="L47" s="32">
        <f>L48</f>
        <v>0</v>
      </c>
    </row>
    <row r="48" spans="1:12" s="234" customFormat="1" ht="15.75">
      <c r="A48" s="187" t="s">
        <v>23</v>
      </c>
      <c r="B48" s="30">
        <v>805</v>
      </c>
      <c r="C48" s="185">
        <v>1</v>
      </c>
      <c r="D48" s="185">
        <v>4</v>
      </c>
      <c r="E48" s="186" t="s">
        <v>21</v>
      </c>
      <c r="F48" s="186" t="s">
        <v>30</v>
      </c>
      <c r="G48" s="186" t="s">
        <v>60</v>
      </c>
      <c r="H48" s="186" t="s">
        <v>130</v>
      </c>
      <c r="I48" s="191">
        <v>540</v>
      </c>
      <c r="J48" s="32">
        <v>62.2</v>
      </c>
      <c r="K48" s="32">
        <v>0</v>
      </c>
      <c r="L48" s="32">
        <v>0</v>
      </c>
    </row>
    <row r="49" spans="1:12" s="163" customFormat="1" ht="33" customHeight="1">
      <c r="A49" s="187" t="s">
        <v>82</v>
      </c>
      <c r="B49" s="33">
        <v>805</v>
      </c>
      <c r="C49" s="188" t="s">
        <v>85</v>
      </c>
      <c r="D49" s="188" t="s">
        <v>86</v>
      </c>
      <c r="E49" s="186"/>
      <c r="F49" s="186"/>
      <c r="G49" s="186"/>
      <c r="H49" s="186"/>
      <c r="I49" s="33"/>
      <c r="J49" s="32">
        <f>J50</f>
        <v>16.4</v>
      </c>
      <c r="K49" s="32">
        <f aca="true" t="shared" si="1" ref="K49:L51">K50</f>
        <v>0</v>
      </c>
      <c r="L49" s="32">
        <f t="shared" si="1"/>
        <v>0</v>
      </c>
    </row>
    <row r="50" spans="1:12" s="162" customFormat="1" ht="81" customHeight="1">
      <c r="A50" s="187" t="s">
        <v>81</v>
      </c>
      <c r="B50" s="33">
        <v>805</v>
      </c>
      <c r="C50" s="188" t="s">
        <v>85</v>
      </c>
      <c r="D50" s="188" t="s">
        <v>86</v>
      </c>
      <c r="E50" s="186" t="s">
        <v>21</v>
      </c>
      <c r="F50" s="186" t="s">
        <v>30</v>
      </c>
      <c r="G50" s="186" t="s">
        <v>60</v>
      </c>
      <c r="H50" s="186" t="s">
        <v>133</v>
      </c>
      <c r="I50" s="33"/>
      <c r="J50" s="32">
        <f>J51</f>
        <v>16.4</v>
      </c>
      <c r="K50" s="32">
        <f t="shared" si="1"/>
        <v>0</v>
      </c>
      <c r="L50" s="32">
        <f t="shared" si="1"/>
        <v>0</v>
      </c>
    </row>
    <row r="51" spans="1:12" s="162" customFormat="1" ht="30.75" customHeight="1">
      <c r="A51" s="187" t="s">
        <v>132</v>
      </c>
      <c r="B51" s="30">
        <v>805</v>
      </c>
      <c r="C51" s="185">
        <v>1</v>
      </c>
      <c r="D51" s="185">
        <v>6</v>
      </c>
      <c r="E51" s="186" t="s">
        <v>21</v>
      </c>
      <c r="F51" s="186" t="s">
        <v>30</v>
      </c>
      <c r="G51" s="186" t="s">
        <v>60</v>
      </c>
      <c r="H51" s="186" t="s">
        <v>133</v>
      </c>
      <c r="I51" s="191"/>
      <c r="J51" s="32">
        <f>J52</f>
        <v>16.4</v>
      </c>
      <c r="K51" s="32">
        <f t="shared" si="1"/>
        <v>0</v>
      </c>
      <c r="L51" s="32">
        <f t="shared" si="1"/>
        <v>0</v>
      </c>
    </row>
    <row r="52" spans="1:12" s="239" customFormat="1" ht="18.75" customHeight="1">
      <c r="A52" s="187" t="s">
        <v>23</v>
      </c>
      <c r="B52" s="30">
        <v>805</v>
      </c>
      <c r="C52" s="185">
        <v>1</v>
      </c>
      <c r="D52" s="185">
        <v>6</v>
      </c>
      <c r="E52" s="186" t="s">
        <v>21</v>
      </c>
      <c r="F52" s="186" t="s">
        <v>30</v>
      </c>
      <c r="G52" s="186" t="s">
        <v>60</v>
      </c>
      <c r="H52" s="186" t="s">
        <v>133</v>
      </c>
      <c r="I52" s="191">
        <v>540</v>
      </c>
      <c r="J52" s="32">
        <v>16.4</v>
      </c>
      <c r="K52" s="32">
        <v>0</v>
      </c>
      <c r="L52" s="32">
        <v>0</v>
      </c>
    </row>
    <row r="53" spans="1:12" s="128" customFormat="1" ht="15.75">
      <c r="A53" s="187" t="s">
        <v>4</v>
      </c>
      <c r="B53" s="33">
        <v>805</v>
      </c>
      <c r="C53" s="188" t="s">
        <v>85</v>
      </c>
      <c r="D53" s="188" t="s">
        <v>87</v>
      </c>
      <c r="E53" s="186"/>
      <c r="F53" s="186"/>
      <c r="G53" s="186"/>
      <c r="H53" s="186"/>
      <c r="I53" s="33"/>
      <c r="J53" s="32">
        <f aca="true" t="shared" si="2" ref="J53:L54">J54</f>
        <v>2</v>
      </c>
      <c r="K53" s="32">
        <f t="shared" si="2"/>
        <v>2</v>
      </c>
      <c r="L53" s="32">
        <f t="shared" si="2"/>
        <v>2</v>
      </c>
    </row>
    <row r="54" spans="1:12" s="128" customFormat="1" ht="15.75">
      <c r="A54" s="187" t="s">
        <v>25</v>
      </c>
      <c r="B54" s="207">
        <v>805</v>
      </c>
      <c r="C54" s="208">
        <v>1</v>
      </c>
      <c r="D54" s="208">
        <v>11</v>
      </c>
      <c r="E54" s="186" t="s">
        <v>134</v>
      </c>
      <c r="F54" s="186" t="s">
        <v>168</v>
      </c>
      <c r="G54" s="186" t="s">
        <v>60</v>
      </c>
      <c r="H54" s="186" t="s">
        <v>59</v>
      </c>
      <c r="I54" s="191"/>
      <c r="J54" s="32">
        <f t="shared" si="2"/>
        <v>2</v>
      </c>
      <c r="K54" s="32">
        <f t="shared" si="2"/>
        <v>2</v>
      </c>
      <c r="L54" s="32">
        <f t="shared" si="2"/>
        <v>2</v>
      </c>
    </row>
    <row r="55" spans="1:12" s="239" customFormat="1" ht="15.75">
      <c r="A55" s="187" t="s">
        <v>22</v>
      </c>
      <c r="B55" s="207">
        <v>805</v>
      </c>
      <c r="C55" s="208">
        <v>1</v>
      </c>
      <c r="D55" s="208">
        <v>11</v>
      </c>
      <c r="E55" s="186" t="s">
        <v>134</v>
      </c>
      <c r="F55" s="186" t="s">
        <v>168</v>
      </c>
      <c r="G55" s="186" t="s">
        <v>60</v>
      </c>
      <c r="H55" s="186" t="s">
        <v>59</v>
      </c>
      <c r="I55" s="191">
        <v>870</v>
      </c>
      <c r="J55" s="32">
        <v>2</v>
      </c>
      <c r="K55" s="32">
        <v>2</v>
      </c>
      <c r="L55" s="32">
        <v>2</v>
      </c>
    </row>
    <row r="56" spans="1:12" s="128" customFormat="1" ht="17.25" customHeight="1">
      <c r="A56" s="187" t="s">
        <v>5</v>
      </c>
      <c r="B56" s="33">
        <v>805</v>
      </c>
      <c r="C56" s="188" t="s">
        <v>85</v>
      </c>
      <c r="D56" s="188" t="s">
        <v>88</v>
      </c>
      <c r="E56" s="186"/>
      <c r="F56" s="186"/>
      <c r="G56" s="186"/>
      <c r="H56" s="186"/>
      <c r="I56" s="33"/>
      <c r="J56" s="32">
        <f>J57+J60+J63+J65+J67</f>
        <v>306.79999999999995</v>
      </c>
      <c r="K56" s="32">
        <f>K57+K60+K63+K65+K67</f>
        <v>72</v>
      </c>
      <c r="L56" s="32">
        <f>L57+L60+L63+L65+L67</f>
        <v>79</v>
      </c>
    </row>
    <row r="57" spans="1:12" s="128" customFormat="1" ht="38.25" customHeight="1">
      <c r="A57" s="187" t="s">
        <v>137</v>
      </c>
      <c r="B57" s="30">
        <v>805</v>
      </c>
      <c r="C57" s="185">
        <v>1</v>
      </c>
      <c r="D57" s="185">
        <v>13</v>
      </c>
      <c r="E57" s="186" t="s">
        <v>21</v>
      </c>
      <c r="F57" s="186" t="s">
        <v>30</v>
      </c>
      <c r="G57" s="186" t="s">
        <v>60</v>
      </c>
      <c r="H57" s="186" t="s">
        <v>116</v>
      </c>
      <c r="I57" s="191"/>
      <c r="J57" s="32">
        <f aca="true" t="shared" si="3" ref="J57:L58">J58</f>
        <v>54</v>
      </c>
      <c r="K57" s="32">
        <f t="shared" si="3"/>
        <v>70</v>
      </c>
      <c r="L57" s="32">
        <f t="shared" si="3"/>
        <v>77</v>
      </c>
    </row>
    <row r="58" spans="1:12" s="128" customFormat="1" ht="39.75" customHeight="1">
      <c r="A58" s="187" t="s">
        <v>124</v>
      </c>
      <c r="B58" s="30">
        <v>805</v>
      </c>
      <c r="C58" s="185">
        <v>1</v>
      </c>
      <c r="D58" s="185">
        <v>13</v>
      </c>
      <c r="E58" s="186" t="s">
        <v>21</v>
      </c>
      <c r="F58" s="186" t="s">
        <v>30</v>
      </c>
      <c r="G58" s="186" t="s">
        <v>60</v>
      </c>
      <c r="H58" s="186" t="s">
        <v>116</v>
      </c>
      <c r="I58" s="191">
        <v>240</v>
      </c>
      <c r="J58" s="32">
        <f t="shared" si="3"/>
        <v>54</v>
      </c>
      <c r="K58" s="32">
        <f t="shared" si="3"/>
        <v>70</v>
      </c>
      <c r="L58" s="32">
        <f t="shared" si="3"/>
        <v>77</v>
      </c>
    </row>
    <row r="59" spans="1:12" s="128" customFormat="1" ht="42.75" customHeight="1" hidden="1">
      <c r="A59" s="119" t="s">
        <v>93</v>
      </c>
      <c r="B59" s="310">
        <v>805</v>
      </c>
      <c r="C59" s="121">
        <v>1</v>
      </c>
      <c r="D59" s="121">
        <v>13</v>
      </c>
      <c r="E59" s="122" t="s">
        <v>21</v>
      </c>
      <c r="F59" s="122" t="s">
        <v>30</v>
      </c>
      <c r="G59" s="122" t="s">
        <v>60</v>
      </c>
      <c r="H59" s="122" t="s">
        <v>116</v>
      </c>
      <c r="I59" s="123">
        <v>244</v>
      </c>
      <c r="J59" s="124">
        <v>54</v>
      </c>
      <c r="K59" s="124">
        <v>70</v>
      </c>
      <c r="L59" s="124">
        <v>77</v>
      </c>
    </row>
    <row r="60" spans="1:12" s="128" customFormat="1" ht="24.75" customHeight="1">
      <c r="A60" s="192" t="s">
        <v>205</v>
      </c>
      <c r="B60" s="193">
        <v>805</v>
      </c>
      <c r="C60" s="185">
        <v>1</v>
      </c>
      <c r="D60" s="185">
        <v>13</v>
      </c>
      <c r="E60" s="186" t="s">
        <v>21</v>
      </c>
      <c r="F60" s="186" t="s">
        <v>30</v>
      </c>
      <c r="G60" s="186" t="s">
        <v>60</v>
      </c>
      <c r="H60" s="186" t="s">
        <v>198</v>
      </c>
      <c r="I60" s="191"/>
      <c r="J60" s="32">
        <f>J62</f>
        <v>2</v>
      </c>
      <c r="K60" s="32">
        <f>K62</f>
        <v>2</v>
      </c>
      <c r="L60" s="32">
        <f>L62</f>
        <v>2</v>
      </c>
    </row>
    <row r="61" spans="1:12" s="128" customFormat="1" ht="39.75" customHeight="1">
      <c r="A61" s="192" t="s">
        <v>124</v>
      </c>
      <c r="B61" s="193">
        <v>805</v>
      </c>
      <c r="C61" s="185">
        <v>1</v>
      </c>
      <c r="D61" s="185">
        <v>13</v>
      </c>
      <c r="E61" s="186" t="s">
        <v>21</v>
      </c>
      <c r="F61" s="186" t="s">
        <v>30</v>
      </c>
      <c r="G61" s="186" t="s">
        <v>60</v>
      </c>
      <c r="H61" s="186" t="s">
        <v>198</v>
      </c>
      <c r="I61" s="191">
        <v>240</v>
      </c>
      <c r="J61" s="32">
        <f>J62</f>
        <v>2</v>
      </c>
      <c r="K61" s="32">
        <f>K62</f>
        <v>2</v>
      </c>
      <c r="L61" s="32">
        <f>L62</f>
        <v>2</v>
      </c>
    </row>
    <row r="62" spans="1:12" s="128" customFormat="1" ht="39.75" customHeight="1" hidden="1">
      <c r="A62" s="295" t="s">
        <v>93</v>
      </c>
      <c r="B62" s="120">
        <v>805</v>
      </c>
      <c r="C62" s="121">
        <v>1</v>
      </c>
      <c r="D62" s="121">
        <v>13</v>
      </c>
      <c r="E62" s="122" t="s">
        <v>21</v>
      </c>
      <c r="F62" s="122" t="s">
        <v>30</v>
      </c>
      <c r="G62" s="122" t="s">
        <v>60</v>
      </c>
      <c r="H62" s="122" t="s">
        <v>198</v>
      </c>
      <c r="I62" s="123">
        <v>244</v>
      </c>
      <c r="J62" s="124">
        <v>2</v>
      </c>
      <c r="K62" s="124">
        <v>2</v>
      </c>
      <c r="L62" s="124">
        <v>2</v>
      </c>
    </row>
    <row r="63" spans="1:12" s="128" customFormat="1" ht="67.5" customHeight="1">
      <c r="A63" s="187" t="s">
        <v>135</v>
      </c>
      <c r="B63" s="30">
        <v>805</v>
      </c>
      <c r="C63" s="185">
        <v>1</v>
      </c>
      <c r="D63" s="185">
        <v>13</v>
      </c>
      <c r="E63" s="186" t="s">
        <v>21</v>
      </c>
      <c r="F63" s="186" t="s">
        <v>30</v>
      </c>
      <c r="G63" s="186" t="s">
        <v>60</v>
      </c>
      <c r="H63" s="186" t="s">
        <v>136</v>
      </c>
      <c r="I63" s="191"/>
      <c r="J63" s="32">
        <f>J64</f>
        <v>25.8</v>
      </c>
      <c r="K63" s="32">
        <f>K64</f>
        <v>0</v>
      </c>
      <c r="L63" s="32">
        <f>L64</f>
        <v>0</v>
      </c>
    </row>
    <row r="64" spans="1:12" s="128" customFormat="1" ht="25.5" customHeight="1">
      <c r="A64" s="187" t="s">
        <v>23</v>
      </c>
      <c r="B64" s="30">
        <v>805</v>
      </c>
      <c r="C64" s="185">
        <v>1</v>
      </c>
      <c r="D64" s="185">
        <v>13</v>
      </c>
      <c r="E64" s="186" t="s">
        <v>21</v>
      </c>
      <c r="F64" s="186" t="s">
        <v>30</v>
      </c>
      <c r="G64" s="186" t="s">
        <v>60</v>
      </c>
      <c r="H64" s="186" t="s">
        <v>136</v>
      </c>
      <c r="I64" s="191">
        <v>540</v>
      </c>
      <c r="J64" s="32">
        <v>25.8</v>
      </c>
      <c r="K64" s="32">
        <v>0</v>
      </c>
      <c r="L64" s="32">
        <v>0</v>
      </c>
    </row>
    <row r="65" spans="1:12" s="128" customFormat="1" ht="54" customHeight="1">
      <c r="A65" s="192" t="s">
        <v>191</v>
      </c>
      <c r="B65" s="193">
        <v>805</v>
      </c>
      <c r="C65" s="185">
        <v>1</v>
      </c>
      <c r="D65" s="185">
        <v>13</v>
      </c>
      <c r="E65" s="186" t="s">
        <v>21</v>
      </c>
      <c r="F65" s="186" t="s">
        <v>30</v>
      </c>
      <c r="G65" s="186" t="s">
        <v>60</v>
      </c>
      <c r="H65" s="186" t="s">
        <v>192</v>
      </c>
      <c r="I65" s="191"/>
      <c r="J65" s="32">
        <f>J66</f>
        <v>224.6</v>
      </c>
      <c r="K65" s="32">
        <f>K66</f>
        <v>0</v>
      </c>
      <c r="L65" s="32">
        <f>L66</f>
        <v>0</v>
      </c>
    </row>
    <row r="66" spans="1:12" s="128" customFormat="1" ht="24" customHeight="1">
      <c r="A66" s="192" t="s">
        <v>23</v>
      </c>
      <c r="B66" s="193">
        <v>805</v>
      </c>
      <c r="C66" s="185">
        <v>1</v>
      </c>
      <c r="D66" s="185">
        <v>13</v>
      </c>
      <c r="E66" s="186" t="s">
        <v>21</v>
      </c>
      <c r="F66" s="186" t="s">
        <v>30</v>
      </c>
      <c r="G66" s="186" t="s">
        <v>60</v>
      </c>
      <c r="H66" s="186" t="s">
        <v>192</v>
      </c>
      <c r="I66" s="191">
        <v>540</v>
      </c>
      <c r="J66" s="32">
        <v>224.6</v>
      </c>
      <c r="K66" s="32">
        <v>0</v>
      </c>
      <c r="L66" s="32">
        <v>0</v>
      </c>
    </row>
    <row r="67" spans="1:12" s="128" customFormat="1" ht="54" customHeight="1">
      <c r="A67" s="192" t="s">
        <v>174</v>
      </c>
      <c r="B67" s="193">
        <v>805</v>
      </c>
      <c r="C67" s="185">
        <v>1</v>
      </c>
      <c r="D67" s="185">
        <v>13</v>
      </c>
      <c r="E67" s="186" t="s">
        <v>21</v>
      </c>
      <c r="F67" s="186" t="s">
        <v>30</v>
      </c>
      <c r="G67" s="186" t="s">
        <v>60</v>
      </c>
      <c r="H67" s="186" t="s">
        <v>176</v>
      </c>
      <c r="I67" s="191"/>
      <c r="J67" s="32">
        <f>J68</f>
        <v>0.4</v>
      </c>
      <c r="K67" s="32">
        <f>K68</f>
        <v>0</v>
      </c>
      <c r="L67" s="32">
        <f>L68</f>
        <v>0</v>
      </c>
    </row>
    <row r="68" spans="1:12" s="128" customFormat="1" ht="30.75" customHeight="1">
      <c r="A68" s="192" t="s">
        <v>23</v>
      </c>
      <c r="B68" s="193">
        <v>805</v>
      </c>
      <c r="C68" s="185">
        <v>1</v>
      </c>
      <c r="D68" s="185">
        <v>13</v>
      </c>
      <c r="E68" s="186" t="s">
        <v>21</v>
      </c>
      <c r="F68" s="186" t="s">
        <v>30</v>
      </c>
      <c r="G68" s="186" t="s">
        <v>60</v>
      </c>
      <c r="H68" s="186" t="s">
        <v>176</v>
      </c>
      <c r="I68" s="191">
        <v>540</v>
      </c>
      <c r="J68" s="32">
        <v>0.4</v>
      </c>
      <c r="K68" s="32">
        <v>0</v>
      </c>
      <c r="L68" s="32">
        <v>0</v>
      </c>
    </row>
    <row r="69" spans="1:12" s="162" customFormat="1" ht="16.5" customHeight="1">
      <c r="A69" s="180" t="s">
        <v>13</v>
      </c>
      <c r="B69" s="181">
        <v>805</v>
      </c>
      <c r="C69" s="184" t="s">
        <v>64</v>
      </c>
      <c r="D69" s="184" t="s">
        <v>60</v>
      </c>
      <c r="E69" s="186"/>
      <c r="F69" s="186"/>
      <c r="G69" s="186"/>
      <c r="H69" s="186"/>
      <c r="I69" s="33"/>
      <c r="J69" s="183">
        <f aca="true" t="shared" si="4" ref="J69:L70">J70</f>
        <v>104.5</v>
      </c>
      <c r="K69" s="183">
        <f t="shared" si="4"/>
        <v>105.5</v>
      </c>
      <c r="L69" s="183">
        <f t="shared" si="4"/>
        <v>109.7</v>
      </c>
    </row>
    <row r="70" spans="1:12" s="163" customFormat="1" ht="34.5" customHeight="1">
      <c r="A70" s="187" t="s">
        <v>138</v>
      </c>
      <c r="B70" s="30">
        <v>805</v>
      </c>
      <c r="C70" s="185">
        <v>2</v>
      </c>
      <c r="D70" s="185">
        <v>3</v>
      </c>
      <c r="E70" s="186" t="s">
        <v>21</v>
      </c>
      <c r="F70" s="186" t="s">
        <v>30</v>
      </c>
      <c r="G70" s="186" t="s">
        <v>60</v>
      </c>
      <c r="H70" s="186" t="s">
        <v>62</v>
      </c>
      <c r="I70" s="191"/>
      <c r="J70" s="32">
        <f>J71</f>
        <v>104.5</v>
      </c>
      <c r="K70" s="32">
        <f t="shared" si="4"/>
        <v>105.5</v>
      </c>
      <c r="L70" s="32">
        <f t="shared" si="4"/>
        <v>109.7</v>
      </c>
    </row>
    <row r="71" spans="1:13" s="128" customFormat="1" ht="24" customHeight="1">
      <c r="A71" s="187" t="s">
        <v>122</v>
      </c>
      <c r="B71" s="30">
        <v>805</v>
      </c>
      <c r="C71" s="185">
        <v>2</v>
      </c>
      <c r="D71" s="185">
        <v>3</v>
      </c>
      <c r="E71" s="186" t="s">
        <v>21</v>
      </c>
      <c r="F71" s="186" t="s">
        <v>30</v>
      </c>
      <c r="G71" s="186" t="s">
        <v>60</v>
      </c>
      <c r="H71" s="186" t="s">
        <v>62</v>
      </c>
      <c r="I71" s="191">
        <v>120</v>
      </c>
      <c r="J71" s="32">
        <f>J72+J73</f>
        <v>104.5</v>
      </c>
      <c r="K71" s="32">
        <f>K72+K73</f>
        <v>105.5</v>
      </c>
      <c r="L71" s="32">
        <f>L72+L73</f>
        <v>109.7</v>
      </c>
      <c r="M71" s="164"/>
    </row>
    <row r="72" spans="1:12" s="311" customFormat="1" ht="45" customHeight="1" hidden="1">
      <c r="A72" s="165" t="s">
        <v>206</v>
      </c>
      <c r="B72" s="310">
        <v>805</v>
      </c>
      <c r="C72" s="121">
        <v>2</v>
      </c>
      <c r="D72" s="121">
        <v>3</v>
      </c>
      <c r="E72" s="122" t="s">
        <v>21</v>
      </c>
      <c r="F72" s="122" t="s">
        <v>30</v>
      </c>
      <c r="G72" s="122" t="s">
        <v>60</v>
      </c>
      <c r="H72" s="122" t="s">
        <v>62</v>
      </c>
      <c r="I72" s="123">
        <v>121</v>
      </c>
      <c r="J72" s="124">
        <v>80.3</v>
      </c>
      <c r="K72" s="124">
        <v>81</v>
      </c>
      <c r="L72" s="124">
        <v>84.2</v>
      </c>
    </row>
    <row r="73" spans="1:12" s="311" customFormat="1" ht="73.5" customHeight="1" hidden="1">
      <c r="A73" s="165" t="s">
        <v>207</v>
      </c>
      <c r="B73" s="310">
        <v>805</v>
      </c>
      <c r="C73" s="121">
        <v>2</v>
      </c>
      <c r="D73" s="121">
        <v>3</v>
      </c>
      <c r="E73" s="122" t="s">
        <v>21</v>
      </c>
      <c r="F73" s="122" t="s">
        <v>30</v>
      </c>
      <c r="G73" s="122" t="s">
        <v>60</v>
      </c>
      <c r="H73" s="122" t="s">
        <v>62</v>
      </c>
      <c r="I73" s="123">
        <v>129</v>
      </c>
      <c r="J73" s="124">
        <v>24.2</v>
      </c>
      <c r="K73" s="124">
        <v>24.5</v>
      </c>
      <c r="L73" s="124">
        <v>25.5</v>
      </c>
    </row>
    <row r="74" spans="1:12" s="128" customFormat="1" ht="33.75" customHeight="1">
      <c r="A74" s="180" t="s">
        <v>6</v>
      </c>
      <c r="B74" s="181">
        <v>805</v>
      </c>
      <c r="C74" s="184" t="s">
        <v>89</v>
      </c>
      <c r="D74" s="184" t="s">
        <v>60</v>
      </c>
      <c r="E74" s="186"/>
      <c r="F74" s="186"/>
      <c r="G74" s="186"/>
      <c r="H74" s="186"/>
      <c r="I74" s="33"/>
      <c r="J74" s="183">
        <f>J75</f>
        <v>46.8</v>
      </c>
      <c r="K74" s="183">
        <f aca="true" t="shared" si="5" ref="K74:L77">K75</f>
        <v>60</v>
      </c>
      <c r="L74" s="183">
        <f t="shared" si="5"/>
        <v>66</v>
      </c>
    </row>
    <row r="75" spans="1:12" s="125" customFormat="1" ht="31.5" customHeight="1">
      <c r="A75" s="221" t="s">
        <v>248</v>
      </c>
      <c r="B75" s="181">
        <v>805</v>
      </c>
      <c r="C75" s="184" t="s">
        <v>89</v>
      </c>
      <c r="D75" s="184" t="s">
        <v>90</v>
      </c>
      <c r="E75" s="194"/>
      <c r="F75" s="194"/>
      <c r="G75" s="194"/>
      <c r="H75" s="194"/>
      <c r="I75" s="196"/>
      <c r="J75" s="183">
        <f>J76</f>
        <v>46.8</v>
      </c>
      <c r="K75" s="183">
        <f t="shared" si="5"/>
        <v>60</v>
      </c>
      <c r="L75" s="183">
        <f t="shared" si="5"/>
        <v>66</v>
      </c>
    </row>
    <row r="76" spans="1:12" s="125" customFormat="1" ht="32.25" customHeight="1">
      <c r="A76" s="180" t="s">
        <v>208</v>
      </c>
      <c r="B76" s="210">
        <v>805</v>
      </c>
      <c r="C76" s="211">
        <v>3</v>
      </c>
      <c r="D76" s="211">
        <v>10</v>
      </c>
      <c r="E76" s="194" t="s">
        <v>209</v>
      </c>
      <c r="F76" s="194" t="s">
        <v>30</v>
      </c>
      <c r="G76" s="194" t="s">
        <v>60</v>
      </c>
      <c r="H76" s="194" t="s">
        <v>59</v>
      </c>
      <c r="I76" s="212"/>
      <c r="J76" s="183">
        <f>J77</f>
        <v>46.8</v>
      </c>
      <c r="K76" s="183">
        <f t="shared" si="5"/>
        <v>60</v>
      </c>
      <c r="L76" s="183">
        <f t="shared" si="5"/>
        <v>66</v>
      </c>
    </row>
    <row r="77" spans="1:12" s="166" customFormat="1" ht="39.75" customHeight="1">
      <c r="A77" s="213" t="s">
        <v>249</v>
      </c>
      <c r="B77" s="214">
        <v>805</v>
      </c>
      <c r="C77" s="215">
        <v>3</v>
      </c>
      <c r="D77" s="215">
        <v>10</v>
      </c>
      <c r="E77" s="198" t="s">
        <v>209</v>
      </c>
      <c r="F77" s="198" t="s">
        <v>30</v>
      </c>
      <c r="G77" s="198" t="s">
        <v>85</v>
      </c>
      <c r="H77" s="198" t="s">
        <v>59</v>
      </c>
      <c r="I77" s="216"/>
      <c r="J77" s="199">
        <f>J78</f>
        <v>46.8</v>
      </c>
      <c r="K77" s="199">
        <f t="shared" si="5"/>
        <v>60</v>
      </c>
      <c r="L77" s="199">
        <f t="shared" si="5"/>
        <v>66</v>
      </c>
    </row>
    <row r="78" spans="1:12" s="166" customFormat="1" ht="28.5" customHeight="1">
      <c r="A78" s="200" t="s">
        <v>250</v>
      </c>
      <c r="B78" s="214">
        <v>805</v>
      </c>
      <c r="C78" s="215">
        <v>3</v>
      </c>
      <c r="D78" s="215">
        <v>10</v>
      </c>
      <c r="E78" s="198" t="s">
        <v>209</v>
      </c>
      <c r="F78" s="198" t="s">
        <v>30</v>
      </c>
      <c r="G78" s="198" t="s">
        <v>85</v>
      </c>
      <c r="H78" s="198" t="s">
        <v>139</v>
      </c>
      <c r="I78" s="216"/>
      <c r="J78" s="199">
        <f aca="true" t="shared" si="6" ref="J78:L79">J79</f>
        <v>46.8</v>
      </c>
      <c r="K78" s="199">
        <f t="shared" si="6"/>
        <v>60</v>
      </c>
      <c r="L78" s="199">
        <f t="shared" si="6"/>
        <v>66</v>
      </c>
    </row>
    <row r="79" spans="1:12" s="125" customFormat="1" ht="36.75" customHeight="1">
      <c r="A79" s="187" t="s">
        <v>124</v>
      </c>
      <c r="B79" s="30">
        <v>805</v>
      </c>
      <c r="C79" s="185">
        <v>3</v>
      </c>
      <c r="D79" s="185">
        <v>10</v>
      </c>
      <c r="E79" s="186" t="s">
        <v>209</v>
      </c>
      <c r="F79" s="186" t="s">
        <v>30</v>
      </c>
      <c r="G79" s="186" t="s">
        <v>85</v>
      </c>
      <c r="H79" s="186" t="s">
        <v>139</v>
      </c>
      <c r="I79" s="191">
        <v>240</v>
      </c>
      <c r="J79" s="32">
        <f t="shared" si="6"/>
        <v>46.8</v>
      </c>
      <c r="K79" s="32">
        <f t="shared" si="6"/>
        <v>60</v>
      </c>
      <c r="L79" s="32">
        <f t="shared" si="6"/>
        <v>66</v>
      </c>
    </row>
    <row r="80" spans="1:12" s="125" customFormat="1" ht="32.25" customHeight="1" hidden="1">
      <c r="A80" s="119" t="s">
        <v>93</v>
      </c>
      <c r="B80" s="310">
        <v>805</v>
      </c>
      <c r="C80" s="121">
        <v>3</v>
      </c>
      <c r="D80" s="121">
        <v>10</v>
      </c>
      <c r="E80" s="122" t="s">
        <v>209</v>
      </c>
      <c r="F80" s="122" t="s">
        <v>30</v>
      </c>
      <c r="G80" s="122" t="s">
        <v>85</v>
      </c>
      <c r="H80" s="122" t="s">
        <v>139</v>
      </c>
      <c r="I80" s="123">
        <v>244</v>
      </c>
      <c r="J80" s="124">
        <v>46.8</v>
      </c>
      <c r="K80" s="124">
        <v>60</v>
      </c>
      <c r="L80" s="124">
        <v>66</v>
      </c>
    </row>
    <row r="81" spans="1:12" s="125" customFormat="1" ht="18.75" customHeight="1" hidden="1">
      <c r="A81" s="294" t="s">
        <v>149</v>
      </c>
      <c r="B81" s="296">
        <v>805</v>
      </c>
      <c r="C81" s="273">
        <v>4</v>
      </c>
      <c r="D81" s="273">
        <v>0</v>
      </c>
      <c r="E81" s="122"/>
      <c r="F81" s="122"/>
      <c r="G81" s="122"/>
      <c r="H81" s="122"/>
      <c r="I81" s="297"/>
      <c r="J81" s="270">
        <f aca="true" t="shared" si="7" ref="J81:J86">J82</f>
        <v>0</v>
      </c>
      <c r="K81" s="270">
        <f aca="true" t="shared" si="8" ref="K81:L86">K82</f>
        <v>0</v>
      </c>
      <c r="L81" s="270">
        <f t="shared" si="8"/>
        <v>0</v>
      </c>
    </row>
    <row r="82" spans="1:12" s="125" customFormat="1" ht="18" customHeight="1" hidden="1">
      <c r="A82" s="298" t="s">
        <v>194</v>
      </c>
      <c r="B82" s="299">
        <v>805</v>
      </c>
      <c r="C82" s="273">
        <v>4</v>
      </c>
      <c r="D82" s="273">
        <v>9</v>
      </c>
      <c r="E82" s="269"/>
      <c r="F82" s="269"/>
      <c r="G82" s="269"/>
      <c r="H82" s="269"/>
      <c r="I82" s="300"/>
      <c r="J82" s="270">
        <f t="shared" si="7"/>
        <v>0</v>
      </c>
      <c r="K82" s="270">
        <f t="shared" si="8"/>
        <v>0</v>
      </c>
      <c r="L82" s="270">
        <f t="shared" si="8"/>
        <v>0</v>
      </c>
    </row>
    <row r="83" spans="1:12" s="125" customFormat="1" ht="38.25" customHeight="1" hidden="1">
      <c r="A83" s="266" t="s">
        <v>208</v>
      </c>
      <c r="B83" s="299">
        <v>805</v>
      </c>
      <c r="C83" s="273">
        <v>4</v>
      </c>
      <c r="D83" s="273">
        <v>9</v>
      </c>
      <c r="E83" s="269" t="s">
        <v>209</v>
      </c>
      <c r="F83" s="269" t="s">
        <v>30</v>
      </c>
      <c r="G83" s="269" t="s">
        <v>60</v>
      </c>
      <c r="H83" s="269" t="s">
        <v>59</v>
      </c>
      <c r="I83" s="300"/>
      <c r="J83" s="270">
        <f t="shared" si="7"/>
        <v>0</v>
      </c>
      <c r="K83" s="270">
        <f t="shared" si="8"/>
        <v>0</v>
      </c>
      <c r="L83" s="270">
        <f t="shared" si="8"/>
        <v>0</v>
      </c>
    </row>
    <row r="84" spans="1:12" s="166" customFormat="1" ht="34.5" customHeight="1" hidden="1">
      <c r="A84" s="301" t="s">
        <v>163</v>
      </c>
      <c r="B84" s="302">
        <v>805</v>
      </c>
      <c r="C84" s="303">
        <v>4</v>
      </c>
      <c r="D84" s="303">
        <v>9</v>
      </c>
      <c r="E84" s="304" t="s">
        <v>209</v>
      </c>
      <c r="F84" s="304" t="s">
        <v>30</v>
      </c>
      <c r="G84" s="304" t="s">
        <v>64</v>
      </c>
      <c r="H84" s="304" t="s">
        <v>59</v>
      </c>
      <c r="I84" s="305"/>
      <c r="J84" s="306">
        <f t="shared" si="7"/>
        <v>0</v>
      </c>
      <c r="K84" s="306">
        <f t="shared" si="8"/>
        <v>0</v>
      </c>
      <c r="L84" s="306">
        <f t="shared" si="8"/>
        <v>0</v>
      </c>
    </row>
    <row r="85" spans="1:12" s="167" customFormat="1" ht="56.25" customHeight="1" hidden="1">
      <c r="A85" s="261" t="s">
        <v>150</v>
      </c>
      <c r="B85" s="307">
        <v>805</v>
      </c>
      <c r="C85" s="265">
        <v>4</v>
      </c>
      <c r="D85" s="265">
        <v>9</v>
      </c>
      <c r="E85" s="272" t="s">
        <v>209</v>
      </c>
      <c r="F85" s="272" t="s">
        <v>30</v>
      </c>
      <c r="G85" s="272" t="s">
        <v>64</v>
      </c>
      <c r="H85" s="272" t="s">
        <v>151</v>
      </c>
      <c r="I85" s="308"/>
      <c r="J85" s="264">
        <f t="shared" si="7"/>
        <v>0</v>
      </c>
      <c r="K85" s="264">
        <f t="shared" si="8"/>
        <v>0</v>
      </c>
      <c r="L85" s="264">
        <f t="shared" si="8"/>
        <v>0</v>
      </c>
    </row>
    <row r="86" spans="1:12" s="125" customFormat="1" ht="46.5" customHeight="1" hidden="1">
      <c r="A86" s="165" t="s">
        <v>124</v>
      </c>
      <c r="B86" s="120">
        <v>805</v>
      </c>
      <c r="C86" s="121">
        <v>4</v>
      </c>
      <c r="D86" s="121">
        <v>9</v>
      </c>
      <c r="E86" s="122" t="s">
        <v>209</v>
      </c>
      <c r="F86" s="122" t="s">
        <v>30</v>
      </c>
      <c r="G86" s="122" t="s">
        <v>64</v>
      </c>
      <c r="H86" s="122" t="s">
        <v>151</v>
      </c>
      <c r="I86" s="123">
        <v>240</v>
      </c>
      <c r="J86" s="124">
        <f t="shared" si="7"/>
        <v>0</v>
      </c>
      <c r="K86" s="124">
        <f t="shared" si="8"/>
        <v>0</v>
      </c>
      <c r="L86" s="124">
        <f t="shared" si="8"/>
        <v>0</v>
      </c>
    </row>
    <row r="87" spans="1:12" s="125" customFormat="1" ht="42" customHeight="1" hidden="1">
      <c r="A87" s="119" t="s">
        <v>93</v>
      </c>
      <c r="B87" s="120">
        <v>805</v>
      </c>
      <c r="C87" s="121">
        <v>4</v>
      </c>
      <c r="D87" s="121">
        <v>9</v>
      </c>
      <c r="E87" s="122" t="s">
        <v>209</v>
      </c>
      <c r="F87" s="122" t="s">
        <v>30</v>
      </c>
      <c r="G87" s="122" t="s">
        <v>64</v>
      </c>
      <c r="H87" s="122" t="s">
        <v>151</v>
      </c>
      <c r="I87" s="123">
        <v>244</v>
      </c>
      <c r="J87" s="124">
        <v>0</v>
      </c>
      <c r="K87" s="124">
        <v>0</v>
      </c>
      <c r="L87" s="124">
        <v>0</v>
      </c>
    </row>
    <row r="88" spans="1:12" s="125" customFormat="1" ht="16.5" customHeight="1">
      <c r="A88" s="180" t="s">
        <v>7</v>
      </c>
      <c r="B88" s="181">
        <v>805</v>
      </c>
      <c r="C88" s="184" t="s">
        <v>91</v>
      </c>
      <c r="D88" s="184" t="s">
        <v>60</v>
      </c>
      <c r="E88" s="186"/>
      <c r="F88" s="186"/>
      <c r="G88" s="186"/>
      <c r="H88" s="186"/>
      <c r="I88" s="181"/>
      <c r="J88" s="183">
        <f>J89+J97+J109</f>
        <v>927.4000000000001</v>
      </c>
      <c r="K88" s="183">
        <f>K89+K97+K109</f>
        <v>1111</v>
      </c>
      <c r="L88" s="183">
        <f>L89+L97+L109</f>
        <v>1123.3</v>
      </c>
    </row>
    <row r="89" spans="1:12" s="125" customFormat="1" ht="16.5" customHeight="1" hidden="1">
      <c r="A89" s="266" t="s">
        <v>54</v>
      </c>
      <c r="B89" s="268">
        <v>805</v>
      </c>
      <c r="C89" s="267" t="s">
        <v>91</v>
      </c>
      <c r="D89" s="267" t="s">
        <v>85</v>
      </c>
      <c r="E89" s="122"/>
      <c r="F89" s="122"/>
      <c r="G89" s="122"/>
      <c r="H89" s="122"/>
      <c r="I89" s="268"/>
      <c r="J89" s="270">
        <f>J91+J96</f>
        <v>0</v>
      </c>
      <c r="K89" s="270">
        <f>K91+K96</f>
        <v>0</v>
      </c>
      <c r="L89" s="270">
        <f>L91+L96</f>
        <v>0</v>
      </c>
    </row>
    <row r="90" spans="1:12" s="125" customFormat="1" ht="35.25" customHeight="1" hidden="1">
      <c r="A90" s="266" t="s">
        <v>208</v>
      </c>
      <c r="B90" s="268">
        <v>805</v>
      </c>
      <c r="C90" s="267" t="s">
        <v>91</v>
      </c>
      <c r="D90" s="267" t="s">
        <v>85</v>
      </c>
      <c r="E90" s="269" t="s">
        <v>209</v>
      </c>
      <c r="F90" s="269" t="s">
        <v>30</v>
      </c>
      <c r="G90" s="269" t="s">
        <v>60</v>
      </c>
      <c r="H90" s="269" t="s">
        <v>59</v>
      </c>
      <c r="I90" s="268"/>
      <c r="J90" s="270">
        <f>J92</f>
        <v>0</v>
      </c>
      <c r="K90" s="270">
        <f>K92</f>
        <v>0</v>
      </c>
      <c r="L90" s="270">
        <f>L92</f>
        <v>0</v>
      </c>
    </row>
    <row r="91" spans="1:12" s="125" customFormat="1" ht="51" customHeight="1" hidden="1">
      <c r="A91" s="312" t="s">
        <v>228</v>
      </c>
      <c r="B91" s="268">
        <v>805</v>
      </c>
      <c r="C91" s="267" t="s">
        <v>91</v>
      </c>
      <c r="D91" s="267" t="s">
        <v>85</v>
      </c>
      <c r="E91" s="269" t="s">
        <v>209</v>
      </c>
      <c r="F91" s="269" t="s">
        <v>30</v>
      </c>
      <c r="G91" s="269" t="s">
        <v>89</v>
      </c>
      <c r="H91" s="269" t="s">
        <v>59</v>
      </c>
      <c r="I91" s="268"/>
      <c r="J91" s="270">
        <f aca="true" t="shared" si="9" ref="J91:L93">J92</f>
        <v>0</v>
      </c>
      <c r="K91" s="270">
        <f t="shared" si="9"/>
        <v>0</v>
      </c>
      <c r="L91" s="270">
        <f t="shared" si="9"/>
        <v>0</v>
      </c>
    </row>
    <row r="92" spans="1:12" s="125" customFormat="1" ht="86.25" customHeight="1" hidden="1">
      <c r="A92" s="119" t="s">
        <v>140</v>
      </c>
      <c r="B92" s="310">
        <v>805</v>
      </c>
      <c r="C92" s="121">
        <v>5</v>
      </c>
      <c r="D92" s="121">
        <v>1</v>
      </c>
      <c r="E92" s="122" t="s">
        <v>209</v>
      </c>
      <c r="F92" s="122" t="s">
        <v>30</v>
      </c>
      <c r="G92" s="122" t="s">
        <v>89</v>
      </c>
      <c r="H92" s="122" t="s">
        <v>141</v>
      </c>
      <c r="I92" s="300"/>
      <c r="J92" s="124">
        <f t="shared" si="9"/>
        <v>0</v>
      </c>
      <c r="K92" s="124">
        <f t="shared" si="9"/>
        <v>0</v>
      </c>
      <c r="L92" s="124">
        <f t="shared" si="9"/>
        <v>0</v>
      </c>
    </row>
    <row r="93" spans="1:12" s="125" customFormat="1" ht="39.75" customHeight="1" hidden="1">
      <c r="A93" s="119" t="s">
        <v>124</v>
      </c>
      <c r="B93" s="310">
        <v>805</v>
      </c>
      <c r="C93" s="121">
        <v>5</v>
      </c>
      <c r="D93" s="121">
        <v>1</v>
      </c>
      <c r="E93" s="122" t="s">
        <v>209</v>
      </c>
      <c r="F93" s="122" t="s">
        <v>30</v>
      </c>
      <c r="G93" s="122" t="s">
        <v>89</v>
      </c>
      <c r="H93" s="122" t="s">
        <v>141</v>
      </c>
      <c r="I93" s="123">
        <v>240</v>
      </c>
      <c r="J93" s="124">
        <f>J94</f>
        <v>0</v>
      </c>
      <c r="K93" s="124">
        <f t="shared" si="9"/>
        <v>0</v>
      </c>
      <c r="L93" s="124">
        <f t="shared" si="9"/>
        <v>0</v>
      </c>
    </row>
    <row r="94" spans="1:12" s="125" customFormat="1" ht="36" customHeight="1" hidden="1">
      <c r="A94" s="119" t="s">
        <v>93</v>
      </c>
      <c r="B94" s="310">
        <v>805</v>
      </c>
      <c r="C94" s="121">
        <v>5</v>
      </c>
      <c r="D94" s="121">
        <v>1</v>
      </c>
      <c r="E94" s="122" t="s">
        <v>209</v>
      </c>
      <c r="F94" s="122" t="s">
        <v>30</v>
      </c>
      <c r="G94" s="122" t="s">
        <v>89</v>
      </c>
      <c r="H94" s="122" t="s">
        <v>141</v>
      </c>
      <c r="I94" s="123">
        <v>244</v>
      </c>
      <c r="J94" s="124">
        <v>0</v>
      </c>
      <c r="K94" s="124">
        <v>0</v>
      </c>
      <c r="L94" s="124">
        <v>0</v>
      </c>
    </row>
    <row r="95" spans="1:12" s="125" customFormat="1" ht="99" customHeight="1" hidden="1">
      <c r="A95" s="119" t="s">
        <v>210</v>
      </c>
      <c r="B95" s="310">
        <v>805</v>
      </c>
      <c r="C95" s="121">
        <v>5</v>
      </c>
      <c r="D95" s="121">
        <v>1</v>
      </c>
      <c r="E95" s="122" t="s">
        <v>21</v>
      </c>
      <c r="F95" s="122" t="s">
        <v>30</v>
      </c>
      <c r="G95" s="122" t="s">
        <v>60</v>
      </c>
      <c r="H95" s="122" t="s">
        <v>211</v>
      </c>
      <c r="I95" s="123"/>
      <c r="J95" s="124">
        <f>J96</f>
        <v>0</v>
      </c>
      <c r="K95" s="124">
        <f>K96</f>
        <v>0</v>
      </c>
      <c r="L95" s="124">
        <f>L96</f>
        <v>0</v>
      </c>
    </row>
    <row r="96" spans="1:12" s="125" customFormat="1" ht="24.75" customHeight="1" hidden="1">
      <c r="A96" s="119" t="s">
        <v>23</v>
      </c>
      <c r="B96" s="310">
        <v>805</v>
      </c>
      <c r="C96" s="121">
        <v>5</v>
      </c>
      <c r="D96" s="121">
        <v>1</v>
      </c>
      <c r="E96" s="122" t="s">
        <v>21</v>
      </c>
      <c r="F96" s="122" t="s">
        <v>30</v>
      </c>
      <c r="G96" s="122" t="s">
        <v>60</v>
      </c>
      <c r="H96" s="122" t="s">
        <v>211</v>
      </c>
      <c r="I96" s="123">
        <v>540</v>
      </c>
      <c r="J96" s="124">
        <v>0</v>
      </c>
      <c r="K96" s="124">
        <v>0</v>
      </c>
      <c r="L96" s="124">
        <v>0</v>
      </c>
    </row>
    <row r="97" spans="1:12" s="128" customFormat="1" ht="15.75" customHeight="1">
      <c r="A97" s="180" t="s">
        <v>8</v>
      </c>
      <c r="B97" s="181">
        <v>805</v>
      </c>
      <c r="C97" s="184" t="s">
        <v>91</v>
      </c>
      <c r="D97" s="184" t="s">
        <v>89</v>
      </c>
      <c r="E97" s="186"/>
      <c r="F97" s="186"/>
      <c r="G97" s="186"/>
      <c r="H97" s="186"/>
      <c r="I97" s="33"/>
      <c r="J97" s="183">
        <f aca="true" t="shared" si="10" ref="J97:L98">J98</f>
        <v>880.3000000000001</v>
      </c>
      <c r="K97" s="183">
        <f t="shared" si="10"/>
        <v>1111</v>
      </c>
      <c r="L97" s="183">
        <f t="shared" si="10"/>
        <v>1123.3</v>
      </c>
    </row>
    <row r="98" spans="1:12" s="128" customFormat="1" ht="37.5" customHeight="1">
      <c r="A98" s="180" t="s">
        <v>208</v>
      </c>
      <c r="B98" s="210">
        <v>805</v>
      </c>
      <c r="C98" s="184" t="s">
        <v>91</v>
      </c>
      <c r="D98" s="184" t="s">
        <v>89</v>
      </c>
      <c r="E98" s="194" t="s">
        <v>209</v>
      </c>
      <c r="F98" s="194" t="s">
        <v>30</v>
      </c>
      <c r="G98" s="194" t="s">
        <v>60</v>
      </c>
      <c r="H98" s="194" t="s">
        <v>59</v>
      </c>
      <c r="I98" s="181"/>
      <c r="J98" s="183">
        <f t="shared" si="10"/>
        <v>880.3000000000001</v>
      </c>
      <c r="K98" s="183">
        <f t="shared" si="10"/>
        <v>1111</v>
      </c>
      <c r="L98" s="183">
        <f t="shared" si="10"/>
        <v>1123.3</v>
      </c>
    </row>
    <row r="99" spans="1:12" s="128" customFormat="1" ht="54.75" customHeight="1">
      <c r="A99" s="222" t="s">
        <v>251</v>
      </c>
      <c r="B99" s="214">
        <v>805</v>
      </c>
      <c r="C99" s="197" t="s">
        <v>91</v>
      </c>
      <c r="D99" s="197" t="s">
        <v>89</v>
      </c>
      <c r="E99" s="197" t="s">
        <v>209</v>
      </c>
      <c r="F99" s="197" t="s">
        <v>30</v>
      </c>
      <c r="G99" s="197" t="s">
        <v>63</v>
      </c>
      <c r="H99" s="197" t="s">
        <v>59</v>
      </c>
      <c r="I99" s="196"/>
      <c r="J99" s="199">
        <f>J101+J104+J107</f>
        <v>880.3000000000001</v>
      </c>
      <c r="K99" s="199">
        <f>K101+K104+K107</f>
        <v>1111</v>
      </c>
      <c r="L99" s="199">
        <f>L101+L104+L107</f>
        <v>1123.3</v>
      </c>
    </row>
    <row r="100" spans="1:12" s="128" customFormat="1" ht="33.75" customHeight="1">
      <c r="A100" s="223" t="s">
        <v>252</v>
      </c>
      <c r="B100" s="217">
        <v>805</v>
      </c>
      <c r="C100" s="202" t="s">
        <v>91</v>
      </c>
      <c r="D100" s="202" t="s">
        <v>89</v>
      </c>
      <c r="E100" s="202" t="s">
        <v>209</v>
      </c>
      <c r="F100" s="202" t="s">
        <v>30</v>
      </c>
      <c r="G100" s="202" t="s">
        <v>63</v>
      </c>
      <c r="H100" s="202" t="s">
        <v>145</v>
      </c>
      <c r="I100" s="201"/>
      <c r="J100" s="204">
        <f aca="true" t="shared" si="11" ref="J100:L101">J101</f>
        <v>23.4</v>
      </c>
      <c r="K100" s="204">
        <f t="shared" si="11"/>
        <v>30</v>
      </c>
      <c r="L100" s="204">
        <f t="shared" si="11"/>
        <v>33</v>
      </c>
    </row>
    <row r="101" spans="1:12" s="128" customFormat="1" ht="42.75" customHeight="1">
      <c r="A101" s="209" t="s">
        <v>124</v>
      </c>
      <c r="B101" s="30">
        <v>805</v>
      </c>
      <c r="C101" s="188" t="s">
        <v>91</v>
      </c>
      <c r="D101" s="188" t="s">
        <v>89</v>
      </c>
      <c r="E101" s="188" t="s">
        <v>209</v>
      </c>
      <c r="F101" s="188" t="s">
        <v>30</v>
      </c>
      <c r="G101" s="188" t="s">
        <v>63</v>
      </c>
      <c r="H101" s="188" t="s">
        <v>145</v>
      </c>
      <c r="I101" s="33">
        <v>240</v>
      </c>
      <c r="J101" s="32">
        <f t="shared" si="11"/>
        <v>23.4</v>
      </c>
      <c r="K101" s="32">
        <f t="shared" si="11"/>
        <v>30</v>
      </c>
      <c r="L101" s="32">
        <f t="shared" si="11"/>
        <v>33</v>
      </c>
    </row>
    <row r="102" spans="1:12" s="128" customFormat="1" ht="42" customHeight="1" hidden="1">
      <c r="A102" s="313" t="s">
        <v>78</v>
      </c>
      <c r="B102" s="310">
        <v>805</v>
      </c>
      <c r="C102" s="126" t="s">
        <v>91</v>
      </c>
      <c r="D102" s="126" t="s">
        <v>89</v>
      </c>
      <c r="E102" s="126" t="s">
        <v>209</v>
      </c>
      <c r="F102" s="126" t="s">
        <v>30</v>
      </c>
      <c r="G102" s="126" t="s">
        <v>63</v>
      </c>
      <c r="H102" s="126" t="s">
        <v>145</v>
      </c>
      <c r="I102" s="127">
        <v>244</v>
      </c>
      <c r="J102" s="124">
        <v>23.4</v>
      </c>
      <c r="K102" s="124">
        <v>30</v>
      </c>
      <c r="L102" s="124">
        <v>33</v>
      </c>
    </row>
    <row r="103" spans="1:12" s="128" customFormat="1" ht="33" customHeight="1">
      <c r="A103" s="223" t="s">
        <v>162</v>
      </c>
      <c r="B103" s="217">
        <v>805</v>
      </c>
      <c r="C103" s="202" t="s">
        <v>91</v>
      </c>
      <c r="D103" s="202" t="s">
        <v>89</v>
      </c>
      <c r="E103" s="202" t="s">
        <v>209</v>
      </c>
      <c r="F103" s="202" t="s">
        <v>30</v>
      </c>
      <c r="G103" s="202" t="s">
        <v>63</v>
      </c>
      <c r="H103" s="202" t="s">
        <v>146</v>
      </c>
      <c r="I103" s="201"/>
      <c r="J103" s="204">
        <f aca="true" t="shared" si="12" ref="J103:L104">J104</f>
        <v>120</v>
      </c>
      <c r="K103" s="204">
        <f t="shared" si="12"/>
        <v>344.1</v>
      </c>
      <c r="L103" s="204">
        <f t="shared" si="12"/>
        <v>353.4</v>
      </c>
    </row>
    <row r="104" spans="1:12" s="128" customFormat="1" ht="39.75" customHeight="1">
      <c r="A104" s="209" t="s">
        <v>124</v>
      </c>
      <c r="B104" s="30">
        <v>805</v>
      </c>
      <c r="C104" s="188" t="s">
        <v>91</v>
      </c>
      <c r="D104" s="188" t="s">
        <v>89</v>
      </c>
      <c r="E104" s="188" t="s">
        <v>209</v>
      </c>
      <c r="F104" s="188" t="s">
        <v>30</v>
      </c>
      <c r="G104" s="188" t="s">
        <v>63</v>
      </c>
      <c r="H104" s="188" t="s">
        <v>146</v>
      </c>
      <c r="I104" s="33">
        <v>240</v>
      </c>
      <c r="J104" s="32">
        <f t="shared" si="12"/>
        <v>120</v>
      </c>
      <c r="K104" s="32">
        <f t="shared" si="12"/>
        <v>344.1</v>
      </c>
      <c r="L104" s="32">
        <f t="shared" si="12"/>
        <v>353.4</v>
      </c>
    </row>
    <row r="105" spans="1:12" s="128" customFormat="1" ht="35.25" customHeight="1" hidden="1">
      <c r="A105" s="313" t="s">
        <v>78</v>
      </c>
      <c r="B105" s="310">
        <v>805</v>
      </c>
      <c r="C105" s="126" t="s">
        <v>91</v>
      </c>
      <c r="D105" s="126" t="s">
        <v>89</v>
      </c>
      <c r="E105" s="126" t="s">
        <v>209</v>
      </c>
      <c r="F105" s="126" t="s">
        <v>30</v>
      </c>
      <c r="G105" s="126" t="s">
        <v>63</v>
      </c>
      <c r="H105" s="126" t="s">
        <v>146</v>
      </c>
      <c r="I105" s="127">
        <v>244</v>
      </c>
      <c r="J105" s="124">
        <v>120</v>
      </c>
      <c r="K105" s="124">
        <v>344.1</v>
      </c>
      <c r="L105" s="124">
        <v>353.4</v>
      </c>
    </row>
    <row r="106" spans="1:12" s="128" customFormat="1" ht="30" customHeight="1">
      <c r="A106" s="227" t="s">
        <v>193</v>
      </c>
      <c r="B106" s="217">
        <v>805</v>
      </c>
      <c r="C106" s="202" t="s">
        <v>91</v>
      </c>
      <c r="D106" s="202" t="s">
        <v>89</v>
      </c>
      <c r="E106" s="202" t="s">
        <v>209</v>
      </c>
      <c r="F106" s="202" t="s">
        <v>30</v>
      </c>
      <c r="G106" s="202" t="s">
        <v>63</v>
      </c>
      <c r="H106" s="202" t="s">
        <v>161</v>
      </c>
      <c r="I106" s="201"/>
      <c r="J106" s="204">
        <f>J107</f>
        <v>736.9000000000001</v>
      </c>
      <c r="K106" s="204">
        <f aca="true" t="shared" si="13" ref="J106:L107">K107</f>
        <v>736.9</v>
      </c>
      <c r="L106" s="204">
        <f t="shared" si="13"/>
        <v>736.9</v>
      </c>
    </row>
    <row r="107" spans="1:12" s="128" customFormat="1" ht="35.25" customHeight="1">
      <c r="A107" s="209" t="s">
        <v>124</v>
      </c>
      <c r="B107" s="30">
        <v>805</v>
      </c>
      <c r="C107" s="188" t="s">
        <v>91</v>
      </c>
      <c r="D107" s="188" t="s">
        <v>89</v>
      </c>
      <c r="E107" s="188" t="s">
        <v>209</v>
      </c>
      <c r="F107" s="188" t="s">
        <v>30</v>
      </c>
      <c r="G107" s="188" t="s">
        <v>63</v>
      </c>
      <c r="H107" s="188" t="s">
        <v>161</v>
      </c>
      <c r="I107" s="33">
        <v>240</v>
      </c>
      <c r="J107" s="32">
        <f t="shared" si="13"/>
        <v>736.9000000000001</v>
      </c>
      <c r="K107" s="32">
        <f t="shared" si="13"/>
        <v>736.9</v>
      </c>
      <c r="L107" s="32">
        <f t="shared" si="13"/>
        <v>736.9</v>
      </c>
    </row>
    <row r="108" spans="1:12" s="128" customFormat="1" ht="36.75" customHeight="1" hidden="1">
      <c r="A108" s="313" t="s">
        <v>78</v>
      </c>
      <c r="B108" s="310">
        <v>805</v>
      </c>
      <c r="C108" s="126" t="s">
        <v>91</v>
      </c>
      <c r="D108" s="126" t="s">
        <v>89</v>
      </c>
      <c r="E108" s="126" t="s">
        <v>209</v>
      </c>
      <c r="F108" s="126" t="s">
        <v>30</v>
      </c>
      <c r="G108" s="126" t="s">
        <v>63</v>
      </c>
      <c r="H108" s="126" t="s">
        <v>161</v>
      </c>
      <c r="I108" s="127">
        <v>244</v>
      </c>
      <c r="J108" s="124">
        <f>184.2+552.7</f>
        <v>736.9000000000001</v>
      </c>
      <c r="K108" s="124">
        <v>736.9</v>
      </c>
      <c r="L108" s="124">
        <v>736.9</v>
      </c>
    </row>
    <row r="109" spans="1:12" s="128" customFormat="1" ht="22.5" customHeight="1">
      <c r="A109" s="180" t="s">
        <v>154</v>
      </c>
      <c r="B109" s="181">
        <v>805</v>
      </c>
      <c r="C109" s="184" t="s">
        <v>91</v>
      </c>
      <c r="D109" s="184" t="s">
        <v>91</v>
      </c>
      <c r="E109" s="194"/>
      <c r="F109" s="194"/>
      <c r="G109" s="194"/>
      <c r="H109" s="194"/>
      <c r="I109" s="181"/>
      <c r="J109" s="183">
        <f aca="true" t="shared" si="14" ref="J109:L111">J110</f>
        <v>47.1</v>
      </c>
      <c r="K109" s="183">
        <f t="shared" si="14"/>
        <v>0</v>
      </c>
      <c r="L109" s="183">
        <f t="shared" si="14"/>
        <v>0</v>
      </c>
    </row>
    <row r="110" spans="1:12" s="128" customFormat="1" ht="36" customHeight="1">
      <c r="A110" s="180" t="s">
        <v>208</v>
      </c>
      <c r="B110" s="181">
        <v>805</v>
      </c>
      <c r="C110" s="184" t="s">
        <v>91</v>
      </c>
      <c r="D110" s="184" t="s">
        <v>91</v>
      </c>
      <c r="E110" s="194" t="s">
        <v>209</v>
      </c>
      <c r="F110" s="194" t="s">
        <v>30</v>
      </c>
      <c r="G110" s="194" t="s">
        <v>60</v>
      </c>
      <c r="H110" s="194" t="s">
        <v>59</v>
      </c>
      <c r="I110" s="181"/>
      <c r="J110" s="183">
        <f t="shared" si="14"/>
        <v>47.1</v>
      </c>
      <c r="K110" s="183">
        <f t="shared" si="14"/>
        <v>0</v>
      </c>
      <c r="L110" s="183">
        <f t="shared" si="14"/>
        <v>0</v>
      </c>
    </row>
    <row r="111" spans="1:12" s="169" customFormat="1" ht="30.75" customHeight="1">
      <c r="A111" s="225" t="s">
        <v>253</v>
      </c>
      <c r="B111" s="196">
        <v>805</v>
      </c>
      <c r="C111" s="197" t="s">
        <v>91</v>
      </c>
      <c r="D111" s="197" t="s">
        <v>91</v>
      </c>
      <c r="E111" s="198" t="s">
        <v>209</v>
      </c>
      <c r="F111" s="198" t="s">
        <v>30</v>
      </c>
      <c r="G111" s="198" t="s">
        <v>91</v>
      </c>
      <c r="H111" s="198" t="s">
        <v>59</v>
      </c>
      <c r="I111" s="196"/>
      <c r="J111" s="199">
        <f t="shared" si="14"/>
        <v>47.1</v>
      </c>
      <c r="K111" s="199">
        <f t="shared" si="14"/>
        <v>0</v>
      </c>
      <c r="L111" s="199">
        <f t="shared" si="14"/>
        <v>0</v>
      </c>
    </row>
    <row r="112" spans="1:12" s="169" customFormat="1" ht="70.5" customHeight="1">
      <c r="A112" s="315" t="s">
        <v>142</v>
      </c>
      <c r="B112" s="217">
        <v>805</v>
      </c>
      <c r="C112" s="218">
        <v>5</v>
      </c>
      <c r="D112" s="218">
        <v>5</v>
      </c>
      <c r="E112" s="203" t="s">
        <v>209</v>
      </c>
      <c r="F112" s="203" t="s">
        <v>30</v>
      </c>
      <c r="G112" s="203" t="s">
        <v>91</v>
      </c>
      <c r="H112" s="203" t="s">
        <v>143</v>
      </c>
      <c r="I112" s="201" t="s">
        <v>72</v>
      </c>
      <c r="J112" s="204">
        <f>J113+J116</f>
        <v>47.1</v>
      </c>
      <c r="K112" s="204">
        <f>K116</f>
        <v>0</v>
      </c>
      <c r="L112" s="204">
        <f>L116</f>
        <v>0</v>
      </c>
    </row>
    <row r="113" spans="1:12" s="128" customFormat="1" ht="15.75" customHeight="1">
      <c r="A113" s="187" t="s">
        <v>122</v>
      </c>
      <c r="B113" s="30">
        <v>805</v>
      </c>
      <c r="C113" s="185">
        <v>5</v>
      </c>
      <c r="D113" s="185">
        <v>5</v>
      </c>
      <c r="E113" s="186" t="s">
        <v>209</v>
      </c>
      <c r="F113" s="186" t="s">
        <v>30</v>
      </c>
      <c r="G113" s="186" t="s">
        <v>91</v>
      </c>
      <c r="H113" s="186" t="s">
        <v>143</v>
      </c>
      <c r="I113" s="33">
        <v>120</v>
      </c>
      <c r="J113" s="32">
        <f>J114+J115</f>
        <v>27.5</v>
      </c>
      <c r="K113" s="32">
        <f>K114+K115</f>
        <v>0</v>
      </c>
      <c r="L113" s="32">
        <f>L114+L115</f>
        <v>0</v>
      </c>
    </row>
    <row r="114" spans="1:12" s="128" customFormat="1" ht="18" customHeight="1" hidden="1">
      <c r="A114" s="119" t="s">
        <v>203</v>
      </c>
      <c r="B114" s="310">
        <v>805</v>
      </c>
      <c r="C114" s="121">
        <v>5</v>
      </c>
      <c r="D114" s="121">
        <v>5</v>
      </c>
      <c r="E114" s="122" t="s">
        <v>209</v>
      </c>
      <c r="F114" s="122" t="s">
        <v>30</v>
      </c>
      <c r="G114" s="122" t="s">
        <v>91</v>
      </c>
      <c r="H114" s="122" t="s">
        <v>143</v>
      </c>
      <c r="I114" s="127">
        <v>121</v>
      </c>
      <c r="J114" s="124">
        <v>24.3</v>
      </c>
      <c r="K114" s="124">
        <v>0</v>
      </c>
      <c r="L114" s="124">
        <v>0</v>
      </c>
    </row>
    <row r="115" spans="1:12" s="128" customFormat="1" ht="48.75" customHeight="1" hidden="1">
      <c r="A115" s="119" t="s">
        <v>204</v>
      </c>
      <c r="B115" s="310">
        <v>805</v>
      </c>
      <c r="C115" s="121">
        <v>5</v>
      </c>
      <c r="D115" s="121">
        <v>5</v>
      </c>
      <c r="E115" s="122" t="s">
        <v>209</v>
      </c>
      <c r="F115" s="122" t="s">
        <v>30</v>
      </c>
      <c r="G115" s="122" t="s">
        <v>91</v>
      </c>
      <c r="H115" s="122" t="s">
        <v>143</v>
      </c>
      <c r="I115" s="127">
        <v>129</v>
      </c>
      <c r="J115" s="124">
        <v>3.2</v>
      </c>
      <c r="K115" s="124">
        <v>0</v>
      </c>
      <c r="L115" s="124">
        <v>0</v>
      </c>
    </row>
    <row r="116" spans="1:12" s="128" customFormat="1" ht="42.75" customHeight="1">
      <c r="A116" s="187" t="s">
        <v>124</v>
      </c>
      <c r="B116" s="30">
        <v>805</v>
      </c>
      <c r="C116" s="185">
        <v>5</v>
      </c>
      <c r="D116" s="185">
        <v>5</v>
      </c>
      <c r="E116" s="186" t="s">
        <v>209</v>
      </c>
      <c r="F116" s="186" t="s">
        <v>30</v>
      </c>
      <c r="G116" s="186" t="s">
        <v>91</v>
      </c>
      <c r="H116" s="186" t="s">
        <v>143</v>
      </c>
      <c r="I116" s="191">
        <v>240</v>
      </c>
      <c r="J116" s="32">
        <f>J117</f>
        <v>19.6</v>
      </c>
      <c r="K116" s="32">
        <f>K117</f>
        <v>0</v>
      </c>
      <c r="L116" s="32">
        <f>L117</f>
        <v>0</v>
      </c>
    </row>
    <row r="117" spans="1:12" s="128" customFormat="1" ht="43.5" customHeight="1" hidden="1">
      <c r="A117" s="119" t="s">
        <v>78</v>
      </c>
      <c r="B117" s="310">
        <v>805</v>
      </c>
      <c r="C117" s="121">
        <v>5</v>
      </c>
      <c r="D117" s="121">
        <v>5</v>
      </c>
      <c r="E117" s="122" t="s">
        <v>209</v>
      </c>
      <c r="F117" s="122" t="s">
        <v>30</v>
      </c>
      <c r="G117" s="122" t="s">
        <v>91</v>
      </c>
      <c r="H117" s="122" t="s">
        <v>143</v>
      </c>
      <c r="I117" s="127">
        <v>244</v>
      </c>
      <c r="J117" s="124">
        <v>19.6</v>
      </c>
      <c r="K117" s="124">
        <v>0</v>
      </c>
      <c r="L117" s="124">
        <v>0</v>
      </c>
    </row>
    <row r="118" spans="1:12" s="128" customFormat="1" ht="15.75">
      <c r="A118" s="180" t="s">
        <v>40</v>
      </c>
      <c r="B118" s="181">
        <v>805</v>
      </c>
      <c r="C118" s="184" t="s">
        <v>92</v>
      </c>
      <c r="D118" s="184" t="s">
        <v>60</v>
      </c>
      <c r="E118" s="186"/>
      <c r="F118" s="186"/>
      <c r="G118" s="186"/>
      <c r="H118" s="186"/>
      <c r="I118" s="181"/>
      <c r="J118" s="183">
        <f>J119</f>
        <v>1.2</v>
      </c>
      <c r="K118" s="183">
        <f>K119</f>
        <v>0</v>
      </c>
      <c r="L118" s="183">
        <f>L119</f>
        <v>0</v>
      </c>
    </row>
    <row r="119" spans="1:12" s="132" customFormat="1" ht="15.75">
      <c r="A119" s="180" t="s">
        <v>39</v>
      </c>
      <c r="B119" s="181">
        <v>805</v>
      </c>
      <c r="C119" s="184" t="s">
        <v>92</v>
      </c>
      <c r="D119" s="184" t="s">
        <v>92</v>
      </c>
      <c r="E119" s="194"/>
      <c r="F119" s="194"/>
      <c r="G119" s="194"/>
      <c r="H119" s="194"/>
      <c r="I119" s="181"/>
      <c r="J119" s="183">
        <f>J122</f>
        <v>1.2</v>
      </c>
      <c r="K119" s="183">
        <f>K122</f>
        <v>0</v>
      </c>
      <c r="L119" s="183">
        <f>L122</f>
        <v>0</v>
      </c>
    </row>
    <row r="120" spans="1:12" s="132" customFormat="1" ht="39" customHeight="1">
      <c r="A120" s="180" t="s">
        <v>208</v>
      </c>
      <c r="B120" s="181">
        <v>805</v>
      </c>
      <c r="C120" s="184" t="s">
        <v>92</v>
      </c>
      <c r="D120" s="184" t="s">
        <v>92</v>
      </c>
      <c r="E120" s="194" t="s">
        <v>209</v>
      </c>
      <c r="F120" s="194" t="s">
        <v>30</v>
      </c>
      <c r="G120" s="194" t="s">
        <v>60</v>
      </c>
      <c r="H120" s="194" t="s">
        <v>59</v>
      </c>
      <c r="I120" s="181"/>
      <c r="J120" s="183">
        <f>J121</f>
        <v>1.2</v>
      </c>
      <c r="K120" s="183">
        <f aca="true" t="shared" si="15" ref="K120:L122">K121</f>
        <v>0</v>
      </c>
      <c r="L120" s="183">
        <f t="shared" si="15"/>
        <v>0</v>
      </c>
    </row>
    <row r="121" spans="1:12" s="168" customFormat="1" ht="48.75" customHeight="1">
      <c r="A121" s="195" t="s">
        <v>254</v>
      </c>
      <c r="B121" s="196">
        <v>805</v>
      </c>
      <c r="C121" s="197" t="s">
        <v>92</v>
      </c>
      <c r="D121" s="197" t="s">
        <v>92</v>
      </c>
      <c r="E121" s="198" t="s">
        <v>209</v>
      </c>
      <c r="F121" s="198" t="s">
        <v>30</v>
      </c>
      <c r="G121" s="198" t="s">
        <v>86</v>
      </c>
      <c r="H121" s="198" t="s">
        <v>59</v>
      </c>
      <c r="I121" s="196"/>
      <c r="J121" s="199">
        <f>J122</f>
        <v>1.2</v>
      </c>
      <c r="K121" s="199">
        <f t="shared" si="15"/>
        <v>0</v>
      </c>
      <c r="L121" s="199">
        <f t="shared" si="15"/>
        <v>0</v>
      </c>
    </row>
    <row r="122" spans="1:12" s="169" customFormat="1" ht="69.75" customHeight="1">
      <c r="A122" s="227" t="s">
        <v>147</v>
      </c>
      <c r="B122" s="217">
        <v>805</v>
      </c>
      <c r="C122" s="218">
        <v>7</v>
      </c>
      <c r="D122" s="202" t="s">
        <v>92</v>
      </c>
      <c r="E122" s="203" t="s">
        <v>209</v>
      </c>
      <c r="F122" s="203" t="s">
        <v>30</v>
      </c>
      <c r="G122" s="203" t="s">
        <v>86</v>
      </c>
      <c r="H122" s="203" t="s">
        <v>148</v>
      </c>
      <c r="I122" s="224"/>
      <c r="J122" s="204">
        <f>J123</f>
        <v>1.2</v>
      </c>
      <c r="K122" s="204">
        <f t="shared" si="15"/>
        <v>0</v>
      </c>
      <c r="L122" s="204">
        <f t="shared" si="15"/>
        <v>0</v>
      </c>
    </row>
    <row r="123" spans="1:12" s="86" customFormat="1" ht="20.25" customHeight="1">
      <c r="A123" s="187" t="s">
        <v>23</v>
      </c>
      <c r="B123" s="30">
        <v>805</v>
      </c>
      <c r="C123" s="185">
        <v>7</v>
      </c>
      <c r="D123" s="188" t="s">
        <v>92</v>
      </c>
      <c r="E123" s="186" t="s">
        <v>209</v>
      </c>
      <c r="F123" s="186" t="s">
        <v>30</v>
      </c>
      <c r="G123" s="186" t="s">
        <v>86</v>
      </c>
      <c r="H123" s="186" t="s">
        <v>148</v>
      </c>
      <c r="I123" s="191">
        <v>540</v>
      </c>
      <c r="J123" s="32">
        <v>1.2</v>
      </c>
      <c r="K123" s="32">
        <v>0</v>
      </c>
      <c r="L123" s="32">
        <v>0</v>
      </c>
    </row>
    <row r="124" spans="1:12" s="162" customFormat="1" ht="15" customHeight="1">
      <c r="A124" s="180" t="s">
        <v>9</v>
      </c>
      <c r="B124" s="181">
        <v>805</v>
      </c>
      <c r="C124" s="184" t="s">
        <v>90</v>
      </c>
      <c r="D124" s="184" t="s">
        <v>60</v>
      </c>
      <c r="E124" s="185"/>
      <c r="F124" s="186"/>
      <c r="G124" s="186"/>
      <c r="H124" s="191"/>
      <c r="I124" s="33"/>
      <c r="J124" s="183">
        <f>J129</f>
        <v>111.2</v>
      </c>
      <c r="K124" s="183">
        <f>K129</f>
        <v>111.2</v>
      </c>
      <c r="L124" s="183">
        <f>L129</f>
        <v>111.2</v>
      </c>
    </row>
    <row r="125" spans="1:12" s="163" customFormat="1" ht="16.5" customHeight="1">
      <c r="A125" s="180" t="s">
        <v>27</v>
      </c>
      <c r="B125" s="181">
        <v>805</v>
      </c>
      <c r="C125" s="184" t="s">
        <v>90</v>
      </c>
      <c r="D125" s="184" t="s">
        <v>85</v>
      </c>
      <c r="E125" s="211"/>
      <c r="F125" s="194"/>
      <c r="G125" s="194"/>
      <c r="H125" s="212"/>
      <c r="I125" s="181"/>
      <c r="J125" s="183">
        <f aca="true" t="shared" si="16" ref="J125:L126">J126</f>
        <v>111.2</v>
      </c>
      <c r="K125" s="183">
        <f t="shared" si="16"/>
        <v>111.2</v>
      </c>
      <c r="L125" s="183">
        <f t="shared" si="16"/>
        <v>111.2</v>
      </c>
    </row>
    <row r="126" spans="1:12" s="162" customFormat="1" ht="16.5" customHeight="1">
      <c r="A126" s="187" t="s">
        <v>83</v>
      </c>
      <c r="B126" s="33">
        <v>805</v>
      </c>
      <c r="C126" s="188" t="s">
        <v>90</v>
      </c>
      <c r="D126" s="188" t="s">
        <v>85</v>
      </c>
      <c r="E126" s="185">
        <v>91</v>
      </c>
      <c r="F126" s="186" t="s">
        <v>30</v>
      </c>
      <c r="G126" s="186" t="s">
        <v>60</v>
      </c>
      <c r="H126" s="186" t="s">
        <v>59</v>
      </c>
      <c r="I126" s="33"/>
      <c r="J126" s="32">
        <f t="shared" si="16"/>
        <v>111.2</v>
      </c>
      <c r="K126" s="32">
        <f t="shared" si="16"/>
        <v>111.2</v>
      </c>
      <c r="L126" s="32">
        <f t="shared" si="16"/>
        <v>111.2</v>
      </c>
    </row>
    <row r="127" spans="1:12" s="158" customFormat="1" ht="18" customHeight="1">
      <c r="A127" s="187" t="s">
        <v>171</v>
      </c>
      <c r="B127" s="33">
        <v>805</v>
      </c>
      <c r="C127" s="188" t="s">
        <v>90</v>
      </c>
      <c r="D127" s="188" t="s">
        <v>85</v>
      </c>
      <c r="E127" s="186" t="s">
        <v>21</v>
      </c>
      <c r="F127" s="186" t="s">
        <v>30</v>
      </c>
      <c r="G127" s="186" t="s">
        <v>60</v>
      </c>
      <c r="H127" s="186" t="s">
        <v>172</v>
      </c>
      <c r="I127" s="33"/>
      <c r="J127" s="32">
        <f>J129</f>
        <v>111.2</v>
      </c>
      <c r="K127" s="32">
        <f>K129</f>
        <v>111.2</v>
      </c>
      <c r="L127" s="32">
        <f>L129</f>
        <v>111.2</v>
      </c>
    </row>
    <row r="128" spans="1:12" s="158" customFormat="1" ht="31.5" customHeight="1">
      <c r="A128" s="187" t="s">
        <v>167</v>
      </c>
      <c r="B128" s="30">
        <v>805</v>
      </c>
      <c r="C128" s="185">
        <v>10</v>
      </c>
      <c r="D128" s="185">
        <v>1</v>
      </c>
      <c r="E128" s="185">
        <v>91</v>
      </c>
      <c r="F128" s="186" t="s">
        <v>30</v>
      </c>
      <c r="G128" s="186" t="s">
        <v>60</v>
      </c>
      <c r="H128" s="186" t="s">
        <v>172</v>
      </c>
      <c r="I128" s="191">
        <v>320</v>
      </c>
      <c r="J128" s="32">
        <f>J129</f>
        <v>111.2</v>
      </c>
      <c r="K128" s="32">
        <f>K129</f>
        <v>111.2</v>
      </c>
      <c r="L128" s="32">
        <f>L129</f>
        <v>111.2</v>
      </c>
    </row>
    <row r="129" spans="1:14" s="128" customFormat="1" ht="31.5" customHeight="1" hidden="1">
      <c r="A129" s="119" t="s">
        <v>84</v>
      </c>
      <c r="B129" s="127">
        <v>805</v>
      </c>
      <c r="C129" s="126" t="s">
        <v>90</v>
      </c>
      <c r="D129" s="126" t="s">
        <v>85</v>
      </c>
      <c r="E129" s="122" t="s">
        <v>21</v>
      </c>
      <c r="F129" s="122" t="s">
        <v>30</v>
      </c>
      <c r="G129" s="122" t="s">
        <v>60</v>
      </c>
      <c r="H129" s="122" t="s">
        <v>172</v>
      </c>
      <c r="I129" s="127">
        <v>321</v>
      </c>
      <c r="J129" s="124">
        <v>111.2</v>
      </c>
      <c r="K129" s="124">
        <v>111.2</v>
      </c>
      <c r="L129" s="124">
        <v>111.2</v>
      </c>
      <c r="N129" s="129"/>
    </row>
    <row r="130" spans="1:14" s="132" customFormat="1" ht="15.75">
      <c r="A130" s="180" t="s">
        <v>31</v>
      </c>
      <c r="B130" s="210">
        <v>805</v>
      </c>
      <c r="C130" s="211">
        <v>11</v>
      </c>
      <c r="D130" s="211">
        <v>0</v>
      </c>
      <c r="E130" s="230"/>
      <c r="F130" s="230"/>
      <c r="G130" s="194"/>
      <c r="H130" s="194"/>
      <c r="I130" s="212"/>
      <c r="J130" s="183">
        <f aca="true" t="shared" si="17" ref="J130:J135">J131</f>
        <v>0</v>
      </c>
      <c r="K130" s="183">
        <f aca="true" t="shared" si="18" ref="K130:L135">K131</f>
        <v>25</v>
      </c>
      <c r="L130" s="183">
        <f t="shared" si="18"/>
        <v>28</v>
      </c>
      <c r="N130" s="129"/>
    </row>
    <row r="131" spans="1:12" s="132" customFormat="1" ht="15.75">
      <c r="A131" s="180" t="s">
        <v>41</v>
      </c>
      <c r="B131" s="210">
        <v>805</v>
      </c>
      <c r="C131" s="211">
        <v>11</v>
      </c>
      <c r="D131" s="211">
        <v>1</v>
      </c>
      <c r="E131" s="230"/>
      <c r="F131" s="230"/>
      <c r="G131" s="194"/>
      <c r="H131" s="194"/>
      <c r="I131" s="212"/>
      <c r="J131" s="183">
        <f t="shared" si="17"/>
        <v>0</v>
      </c>
      <c r="K131" s="183">
        <f>K132</f>
        <v>25</v>
      </c>
      <c r="L131" s="183">
        <f>L132</f>
        <v>28</v>
      </c>
    </row>
    <row r="132" spans="1:12" s="128" customFormat="1" ht="37.5" customHeight="1">
      <c r="A132" s="180" t="s">
        <v>208</v>
      </c>
      <c r="B132" s="210">
        <v>805</v>
      </c>
      <c r="C132" s="211">
        <v>11</v>
      </c>
      <c r="D132" s="211">
        <v>1</v>
      </c>
      <c r="E132" s="186" t="s">
        <v>209</v>
      </c>
      <c r="F132" s="186" t="s">
        <v>30</v>
      </c>
      <c r="G132" s="186" t="s">
        <v>60</v>
      </c>
      <c r="H132" s="186" t="s">
        <v>59</v>
      </c>
      <c r="I132" s="191"/>
      <c r="J132" s="32">
        <f t="shared" si="17"/>
        <v>0</v>
      </c>
      <c r="K132" s="32">
        <f t="shared" si="18"/>
        <v>25</v>
      </c>
      <c r="L132" s="32">
        <f t="shared" si="18"/>
        <v>28</v>
      </c>
    </row>
    <row r="133" spans="1:12" s="169" customFormat="1" ht="41.25" customHeight="1">
      <c r="A133" s="195" t="s">
        <v>255</v>
      </c>
      <c r="B133" s="214">
        <v>805</v>
      </c>
      <c r="C133" s="215">
        <v>11</v>
      </c>
      <c r="D133" s="215">
        <v>1</v>
      </c>
      <c r="E133" s="203" t="s">
        <v>209</v>
      </c>
      <c r="F133" s="203" t="s">
        <v>30</v>
      </c>
      <c r="G133" s="203" t="s">
        <v>92</v>
      </c>
      <c r="H133" s="203" t="s">
        <v>59</v>
      </c>
      <c r="I133" s="224"/>
      <c r="J133" s="204">
        <f t="shared" si="17"/>
        <v>0</v>
      </c>
      <c r="K133" s="204">
        <f t="shared" si="18"/>
        <v>25</v>
      </c>
      <c r="L133" s="204">
        <f t="shared" si="18"/>
        <v>28</v>
      </c>
    </row>
    <row r="134" spans="1:12" s="169" customFormat="1" ht="32.25" customHeight="1">
      <c r="A134" s="227" t="s">
        <v>166</v>
      </c>
      <c r="B134" s="217">
        <v>805</v>
      </c>
      <c r="C134" s="218">
        <v>11</v>
      </c>
      <c r="D134" s="218">
        <v>1</v>
      </c>
      <c r="E134" s="203" t="s">
        <v>209</v>
      </c>
      <c r="F134" s="203" t="s">
        <v>30</v>
      </c>
      <c r="G134" s="203" t="s">
        <v>92</v>
      </c>
      <c r="H134" s="203" t="s">
        <v>256</v>
      </c>
      <c r="I134" s="224"/>
      <c r="J134" s="204">
        <f t="shared" si="17"/>
        <v>0</v>
      </c>
      <c r="K134" s="204">
        <f t="shared" si="18"/>
        <v>25</v>
      </c>
      <c r="L134" s="204">
        <f t="shared" si="18"/>
        <v>28</v>
      </c>
    </row>
    <row r="135" spans="1:12" s="130" customFormat="1" ht="31.5">
      <c r="A135" s="209" t="s">
        <v>124</v>
      </c>
      <c r="B135" s="30">
        <v>805</v>
      </c>
      <c r="C135" s="185">
        <v>11</v>
      </c>
      <c r="D135" s="185">
        <v>1</v>
      </c>
      <c r="E135" s="186" t="s">
        <v>209</v>
      </c>
      <c r="F135" s="186" t="s">
        <v>30</v>
      </c>
      <c r="G135" s="186" t="s">
        <v>92</v>
      </c>
      <c r="H135" s="186" t="s">
        <v>256</v>
      </c>
      <c r="I135" s="191">
        <v>240</v>
      </c>
      <c r="J135" s="32">
        <f t="shared" si="17"/>
        <v>0</v>
      </c>
      <c r="K135" s="32">
        <f t="shared" si="18"/>
        <v>25</v>
      </c>
      <c r="L135" s="32">
        <f t="shared" si="18"/>
        <v>28</v>
      </c>
    </row>
    <row r="136" spans="1:12" s="130" customFormat="1" ht="34.5" customHeight="1" hidden="1">
      <c r="A136" s="119" t="s">
        <v>93</v>
      </c>
      <c r="B136" s="310">
        <v>805</v>
      </c>
      <c r="C136" s="121">
        <v>11</v>
      </c>
      <c r="D136" s="121">
        <v>1</v>
      </c>
      <c r="E136" s="122" t="s">
        <v>209</v>
      </c>
      <c r="F136" s="122" t="s">
        <v>30</v>
      </c>
      <c r="G136" s="122" t="s">
        <v>92</v>
      </c>
      <c r="H136" s="122" t="s">
        <v>226</v>
      </c>
      <c r="I136" s="123">
        <v>244</v>
      </c>
      <c r="J136" s="124">
        <v>0</v>
      </c>
      <c r="K136" s="124">
        <v>25</v>
      </c>
      <c r="L136" s="124">
        <v>28</v>
      </c>
    </row>
    <row r="137" spans="1:12" s="132" customFormat="1" ht="17.25" customHeight="1">
      <c r="A137" s="180" t="s">
        <v>170</v>
      </c>
      <c r="B137" s="210"/>
      <c r="C137" s="211"/>
      <c r="D137" s="211"/>
      <c r="E137" s="194"/>
      <c r="F137" s="194"/>
      <c r="G137" s="194"/>
      <c r="H137" s="194"/>
      <c r="I137" s="212"/>
      <c r="J137" s="183">
        <f>J139</f>
        <v>4187.400000000001</v>
      </c>
      <c r="K137" s="183">
        <f>K139-K138</f>
        <v>4270.3</v>
      </c>
      <c r="L137" s="183">
        <f>L139-L138</f>
        <v>4415.4</v>
      </c>
    </row>
    <row r="138" spans="1:12" s="132" customFormat="1" ht="15.75">
      <c r="A138" s="231" t="s">
        <v>120</v>
      </c>
      <c r="B138" s="232"/>
      <c r="C138" s="233"/>
      <c r="D138" s="233"/>
      <c r="E138" s="230"/>
      <c r="F138" s="230"/>
      <c r="G138" s="194"/>
      <c r="H138" s="194"/>
      <c r="I138" s="212"/>
      <c r="J138" s="183">
        <v>0</v>
      </c>
      <c r="K138" s="183">
        <v>95</v>
      </c>
      <c r="L138" s="183">
        <v>198</v>
      </c>
    </row>
    <row r="139" spans="1:12" s="128" customFormat="1" ht="15.75">
      <c r="A139" s="180" t="s">
        <v>15</v>
      </c>
      <c r="B139" s="33"/>
      <c r="C139" s="188"/>
      <c r="D139" s="188"/>
      <c r="E139" s="30"/>
      <c r="F139" s="30"/>
      <c r="G139" s="182"/>
      <c r="H139" s="182"/>
      <c r="I139" s="33"/>
      <c r="J139" s="183">
        <f>J69+J74+J81+J88+J118+J124+J130+J12</f>
        <v>4187.400000000001</v>
      </c>
      <c r="K139" s="183">
        <f>K69+K74+K81+K88+K118+K124+K130+K12+K138</f>
        <v>4365.3</v>
      </c>
      <c r="L139" s="183">
        <f>L69+L74+L81+L88+L118+L124+L130+L12+L138</f>
        <v>4613.4</v>
      </c>
    </row>
    <row r="140" spans="10:12" ht="15.75" customHeight="1">
      <c r="J140" s="31"/>
      <c r="L140" s="100"/>
    </row>
    <row r="141" ht="12.75">
      <c r="N141" s="110"/>
    </row>
  </sheetData>
  <sheetProtection/>
  <mergeCells count="12">
    <mergeCell ref="I1:J1"/>
    <mergeCell ref="I3:K3"/>
    <mergeCell ref="I4:J4"/>
    <mergeCell ref="D8:D9"/>
    <mergeCell ref="E8:H9"/>
    <mergeCell ref="I8:I9"/>
    <mergeCell ref="J8:L8"/>
    <mergeCell ref="E10:H10"/>
    <mergeCell ref="A6:L6"/>
    <mergeCell ref="A8:A9"/>
    <mergeCell ref="B8:B9"/>
    <mergeCell ref="C8:C9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63"/>
  <sheetViews>
    <sheetView view="pageBreakPreview" zoomScale="90" zoomScaleNormal="75" zoomScaleSheetLayoutView="90" zoomScalePageLayoutView="0" workbookViewId="0" topLeftCell="A1">
      <selection activeCell="H4" sqref="H4:I4"/>
    </sheetView>
  </sheetViews>
  <sheetFormatPr defaultColWidth="9.140625" defaultRowHeight="12.75"/>
  <cols>
    <col min="1" max="1" width="57.8515625" style="40" customWidth="1"/>
    <col min="2" max="2" width="4.28125" style="40" customWidth="1"/>
    <col min="3" max="3" width="3.421875" style="40" customWidth="1"/>
    <col min="4" max="4" width="3.57421875" style="40" customWidth="1"/>
    <col min="5" max="5" width="9.140625" style="87" customWidth="1"/>
    <col min="6" max="6" width="6.28125" style="87" customWidth="1"/>
    <col min="7" max="7" width="6.00390625" style="87" customWidth="1"/>
    <col min="8" max="8" width="5.7109375" style="87" customWidth="1"/>
    <col min="9" max="9" width="6.421875" style="87" customWidth="1"/>
    <col min="10" max="10" width="10.57421875" style="42" customWidth="1"/>
    <col min="11" max="11" width="10.57421875" style="1" customWidth="1"/>
    <col min="12" max="12" width="11.140625" style="1" customWidth="1"/>
    <col min="13" max="16384" width="9.140625" style="1" customWidth="1"/>
  </cols>
  <sheetData>
    <row r="1" spans="1:13" s="2" customFormat="1" ht="15">
      <c r="A1" s="16"/>
      <c r="B1" s="16"/>
      <c r="C1" s="16"/>
      <c r="D1" s="16"/>
      <c r="E1" s="326"/>
      <c r="F1" s="326"/>
      <c r="G1" s="289"/>
      <c r="H1" s="326" t="s">
        <v>217</v>
      </c>
      <c r="I1" s="326"/>
      <c r="J1" s="289"/>
      <c r="K1" s="82"/>
      <c r="L1" s="82"/>
      <c r="M1" s="82"/>
    </row>
    <row r="2" spans="1:13" s="2" customFormat="1" ht="15">
      <c r="A2" s="16"/>
      <c r="B2" s="16"/>
      <c r="C2" s="16"/>
      <c r="D2" s="16"/>
      <c r="E2" s="290"/>
      <c r="F2" s="290"/>
      <c r="G2" s="289"/>
      <c r="H2" s="290" t="s">
        <v>232</v>
      </c>
      <c r="I2" s="290"/>
      <c r="J2" s="289"/>
      <c r="K2" s="82"/>
      <c r="L2" s="82"/>
      <c r="M2" s="82"/>
    </row>
    <row r="3" spans="1:13" s="2" customFormat="1" ht="24.75" customHeight="1">
      <c r="A3" s="16"/>
      <c r="B3" s="16"/>
      <c r="C3" s="16"/>
      <c r="D3" s="16"/>
      <c r="E3" s="327"/>
      <c r="F3" s="327"/>
      <c r="G3" s="327"/>
      <c r="H3" s="327" t="s">
        <v>233</v>
      </c>
      <c r="I3" s="327"/>
      <c r="J3" s="327"/>
      <c r="K3" s="327"/>
      <c r="L3" s="327"/>
      <c r="M3" s="82"/>
    </row>
    <row r="4" spans="5:13" ht="18">
      <c r="E4" s="326"/>
      <c r="F4" s="326"/>
      <c r="G4" s="289"/>
      <c r="H4" s="326" t="s">
        <v>257</v>
      </c>
      <c r="I4" s="326"/>
      <c r="J4" s="289"/>
      <c r="K4" s="84"/>
      <c r="L4" s="84"/>
      <c r="M4" s="84"/>
    </row>
    <row r="5" spans="1:13" s="2" customFormat="1" ht="15">
      <c r="A5" s="89"/>
      <c r="B5" s="89"/>
      <c r="C5" s="89"/>
      <c r="D5" s="89"/>
      <c r="E5" s="89"/>
      <c r="F5" s="89"/>
      <c r="G5" s="89"/>
      <c r="H5" s="89"/>
      <c r="I5" s="89"/>
      <c r="J5" s="134"/>
      <c r="K5" s="83"/>
      <c r="L5" s="83"/>
      <c r="M5" s="83"/>
    </row>
    <row r="6" spans="1:13" s="2" customFormat="1" ht="18.75">
      <c r="A6" s="374" t="s">
        <v>157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83"/>
      <c r="M6" s="83"/>
    </row>
    <row r="7" spans="1:12" s="2" customFormat="1" ht="57.75" customHeight="1">
      <c r="A7" s="382" t="s">
        <v>247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</row>
    <row r="8" spans="1:11" ht="3.75" customHeight="1">
      <c r="A8" s="369"/>
      <c r="B8" s="369"/>
      <c r="C8" s="369"/>
      <c r="D8" s="369"/>
      <c r="E8" s="369"/>
      <c r="F8" s="369"/>
      <c r="G8" s="369"/>
      <c r="H8" s="369"/>
      <c r="I8" s="370"/>
      <c r="J8" s="370"/>
      <c r="K8" s="44"/>
    </row>
    <row r="9" spans="1:10" ht="0.75" customHeight="1">
      <c r="A9" s="34"/>
      <c r="B9" s="34"/>
      <c r="C9" s="34"/>
      <c r="D9" s="34"/>
      <c r="E9" s="34"/>
      <c r="F9" s="34"/>
      <c r="G9" s="34"/>
      <c r="H9" s="34"/>
      <c r="I9" s="34"/>
      <c r="J9" s="178"/>
    </row>
    <row r="10" spans="1:12" ht="33" customHeight="1">
      <c r="A10" s="375" t="s">
        <v>10</v>
      </c>
      <c r="B10" s="376" t="s">
        <v>19</v>
      </c>
      <c r="C10" s="377"/>
      <c r="D10" s="377"/>
      <c r="E10" s="378"/>
      <c r="F10" s="366" t="s">
        <v>26</v>
      </c>
      <c r="G10" s="365" t="s">
        <v>17</v>
      </c>
      <c r="H10" s="365" t="s">
        <v>18</v>
      </c>
      <c r="I10" s="366" t="s">
        <v>20</v>
      </c>
      <c r="J10" s="337" t="s">
        <v>52</v>
      </c>
      <c r="K10" s="367"/>
      <c r="L10" s="368"/>
    </row>
    <row r="11" spans="1:12" ht="22.5" customHeight="1">
      <c r="A11" s="375"/>
      <c r="B11" s="379"/>
      <c r="C11" s="380"/>
      <c r="D11" s="380"/>
      <c r="E11" s="381"/>
      <c r="F11" s="366"/>
      <c r="G11" s="365"/>
      <c r="H11" s="365"/>
      <c r="I11" s="366"/>
      <c r="J11" s="179" t="s">
        <v>181</v>
      </c>
      <c r="K11" s="92" t="s">
        <v>200</v>
      </c>
      <c r="L11" s="92" t="s">
        <v>227</v>
      </c>
    </row>
    <row r="12" spans="1:12" ht="18">
      <c r="A12" s="35">
        <v>1</v>
      </c>
      <c r="B12" s="371">
        <v>2</v>
      </c>
      <c r="C12" s="372"/>
      <c r="D12" s="372"/>
      <c r="E12" s="373"/>
      <c r="F12" s="33">
        <v>3</v>
      </c>
      <c r="G12" s="33">
        <v>4</v>
      </c>
      <c r="H12" s="33">
        <v>5</v>
      </c>
      <c r="I12" s="33">
        <v>6</v>
      </c>
      <c r="J12" s="35">
        <v>7</v>
      </c>
      <c r="K12" s="35">
        <v>8</v>
      </c>
      <c r="L12" s="35">
        <v>9</v>
      </c>
    </row>
    <row r="13" spans="1:12" s="131" customFormat="1" ht="57" customHeight="1">
      <c r="A13" s="255" t="s">
        <v>208</v>
      </c>
      <c r="B13" s="256" t="s">
        <v>209</v>
      </c>
      <c r="C13" s="256" t="s">
        <v>30</v>
      </c>
      <c r="D13" s="256" t="s">
        <v>60</v>
      </c>
      <c r="E13" s="184" t="s">
        <v>59</v>
      </c>
      <c r="F13" s="181"/>
      <c r="G13" s="181"/>
      <c r="H13" s="185"/>
      <c r="I13" s="185"/>
      <c r="J13" s="183"/>
      <c r="K13" s="259"/>
      <c r="L13" s="259"/>
    </row>
    <row r="14" spans="1:12" s="316" customFormat="1" ht="39" customHeight="1">
      <c r="A14" s="213" t="s">
        <v>249</v>
      </c>
      <c r="B14" s="319" t="s">
        <v>209</v>
      </c>
      <c r="C14" s="319" t="s">
        <v>30</v>
      </c>
      <c r="D14" s="319" t="s">
        <v>85</v>
      </c>
      <c r="E14" s="197" t="s">
        <v>59</v>
      </c>
      <c r="F14" s="196">
        <v>805</v>
      </c>
      <c r="G14" s="197" t="s">
        <v>89</v>
      </c>
      <c r="H14" s="320">
        <v>10</v>
      </c>
      <c r="I14" s="215"/>
      <c r="J14" s="199">
        <f>J16</f>
        <v>46.8</v>
      </c>
      <c r="K14" s="199">
        <f>K16</f>
        <v>60</v>
      </c>
      <c r="L14" s="199">
        <f>L16</f>
        <v>66</v>
      </c>
    </row>
    <row r="15" spans="1:12" s="170" customFormat="1" ht="21" customHeight="1">
      <c r="A15" s="200" t="s">
        <v>250</v>
      </c>
      <c r="B15" s="202" t="s">
        <v>209</v>
      </c>
      <c r="C15" s="202" t="s">
        <v>30</v>
      </c>
      <c r="D15" s="202" t="s">
        <v>85</v>
      </c>
      <c r="E15" s="202" t="s">
        <v>139</v>
      </c>
      <c r="F15" s="201">
        <v>805</v>
      </c>
      <c r="G15" s="202" t="s">
        <v>89</v>
      </c>
      <c r="H15" s="257">
        <v>10</v>
      </c>
      <c r="I15" s="218"/>
      <c r="J15" s="204">
        <f>J16</f>
        <v>46.8</v>
      </c>
      <c r="K15" s="204">
        <f>K16</f>
        <v>60</v>
      </c>
      <c r="L15" s="204">
        <f>L16</f>
        <v>66</v>
      </c>
    </row>
    <row r="16" spans="1:12" s="131" customFormat="1" ht="42" customHeight="1">
      <c r="A16" s="209" t="s">
        <v>124</v>
      </c>
      <c r="B16" s="188" t="s">
        <v>209</v>
      </c>
      <c r="C16" s="188" t="s">
        <v>30</v>
      </c>
      <c r="D16" s="188" t="s">
        <v>85</v>
      </c>
      <c r="E16" s="188" t="s">
        <v>139</v>
      </c>
      <c r="F16" s="33">
        <v>805</v>
      </c>
      <c r="G16" s="188" t="s">
        <v>89</v>
      </c>
      <c r="H16" s="189">
        <v>10</v>
      </c>
      <c r="I16" s="185">
        <v>240</v>
      </c>
      <c r="J16" s="32">
        <f>'приложение 6'!J79</f>
        <v>46.8</v>
      </c>
      <c r="K16" s="32">
        <f>'приложение 6'!K79</f>
        <v>60</v>
      </c>
      <c r="L16" s="32">
        <f>'приложение 6'!L79</f>
        <v>66</v>
      </c>
    </row>
    <row r="17" spans="1:12" s="170" customFormat="1" ht="20.25" customHeight="1" hidden="1">
      <c r="A17" s="200" t="s">
        <v>178</v>
      </c>
      <c r="B17" s="202" t="s">
        <v>85</v>
      </c>
      <c r="C17" s="202" t="s">
        <v>30</v>
      </c>
      <c r="D17" s="202" t="s">
        <v>85</v>
      </c>
      <c r="E17" s="202" t="s">
        <v>177</v>
      </c>
      <c r="F17" s="201">
        <v>805</v>
      </c>
      <c r="G17" s="202" t="s">
        <v>89</v>
      </c>
      <c r="H17" s="257">
        <v>10</v>
      </c>
      <c r="I17" s="218"/>
      <c r="J17" s="204" t="e">
        <f>J18</f>
        <v>#REF!</v>
      </c>
      <c r="K17" s="260"/>
      <c r="L17" s="260"/>
    </row>
    <row r="18" spans="1:12" s="131" customFormat="1" ht="34.5" customHeight="1" hidden="1">
      <c r="A18" s="209" t="s">
        <v>124</v>
      </c>
      <c r="B18" s="202" t="s">
        <v>85</v>
      </c>
      <c r="C18" s="202" t="s">
        <v>30</v>
      </c>
      <c r="D18" s="202" t="s">
        <v>85</v>
      </c>
      <c r="E18" s="202" t="s">
        <v>177</v>
      </c>
      <c r="F18" s="201">
        <v>805</v>
      </c>
      <c r="G18" s="202" t="s">
        <v>89</v>
      </c>
      <c r="H18" s="257">
        <v>10</v>
      </c>
      <c r="I18" s="185">
        <v>240</v>
      </c>
      <c r="J18" s="32" t="e">
        <f>'приложение 6'!#REF!</f>
        <v>#REF!</v>
      </c>
      <c r="K18" s="259"/>
      <c r="L18" s="259"/>
    </row>
    <row r="19" spans="1:12" s="131" customFormat="1" ht="42.75" customHeight="1" hidden="1">
      <c r="A19" s="275" t="s">
        <v>163</v>
      </c>
      <c r="B19" s="267" t="s">
        <v>209</v>
      </c>
      <c r="C19" s="267" t="s">
        <v>30</v>
      </c>
      <c r="D19" s="267" t="s">
        <v>64</v>
      </c>
      <c r="E19" s="276" t="s">
        <v>59</v>
      </c>
      <c r="F19" s="277">
        <v>805</v>
      </c>
      <c r="G19" s="276" t="s">
        <v>63</v>
      </c>
      <c r="H19" s="269" t="s">
        <v>160</v>
      </c>
      <c r="I19" s="273"/>
      <c r="J19" s="270">
        <f aca="true" t="shared" si="0" ref="J19:L20">J20</f>
        <v>0</v>
      </c>
      <c r="K19" s="270">
        <f t="shared" si="0"/>
        <v>0</v>
      </c>
      <c r="L19" s="270">
        <f t="shared" si="0"/>
        <v>0</v>
      </c>
    </row>
    <row r="20" spans="1:12" s="131" customFormat="1" ht="57.75" customHeight="1" hidden="1">
      <c r="A20" s="261" t="s">
        <v>150</v>
      </c>
      <c r="B20" s="262" t="s">
        <v>209</v>
      </c>
      <c r="C20" s="262" t="s">
        <v>30</v>
      </c>
      <c r="D20" s="262" t="s">
        <v>64</v>
      </c>
      <c r="E20" s="278" t="s">
        <v>151</v>
      </c>
      <c r="F20" s="279">
        <v>805</v>
      </c>
      <c r="G20" s="278" t="s">
        <v>63</v>
      </c>
      <c r="H20" s="272" t="s">
        <v>160</v>
      </c>
      <c r="I20" s="265"/>
      <c r="J20" s="124">
        <f t="shared" si="0"/>
        <v>0</v>
      </c>
      <c r="K20" s="124">
        <f t="shared" si="0"/>
        <v>0</v>
      </c>
      <c r="L20" s="124">
        <f t="shared" si="0"/>
        <v>0</v>
      </c>
    </row>
    <row r="21" spans="1:12" s="131" customFormat="1" ht="38.25" customHeight="1" hidden="1">
      <c r="A21" s="165" t="s">
        <v>124</v>
      </c>
      <c r="B21" s="126" t="s">
        <v>209</v>
      </c>
      <c r="C21" s="126" t="s">
        <v>30</v>
      </c>
      <c r="D21" s="126" t="s">
        <v>64</v>
      </c>
      <c r="E21" s="280" t="s">
        <v>151</v>
      </c>
      <c r="F21" s="281">
        <v>805</v>
      </c>
      <c r="G21" s="280" t="s">
        <v>63</v>
      </c>
      <c r="H21" s="122" t="s">
        <v>160</v>
      </c>
      <c r="I21" s="121">
        <v>240</v>
      </c>
      <c r="J21" s="124">
        <f>'приложение 6'!J86</f>
        <v>0</v>
      </c>
      <c r="K21" s="124">
        <f>'приложение 6'!K86</f>
        <v>0</v>
      </c>
      <c r="L21" s="124">
        <f>'приложение 6'!L86</f>
        <v>0</v>
      </c>
    </row>
    <row r="22" spans="1:12" s="131" customFormat="1" ht="51" customHeight="1" hidden="1">
      <c r="A22" s="312" t="s">
        <v>228</v>
      </c>
      <c r="B22" s="267" t="s">
        <v>209</v>
      </c>
      <c r="C22" s="267" t="s">
        <v>30</v>
      </c>
      <c r="D22" s="267" t="s">
        <v>89</v>
      </c>
      <c r="E22" s="267" t="s">
        <v>59</v>
      </c>
      <c r="F22" s="268">
        <v>805</v>
      </c>
      <c r="G22" s="267" t="s">
        <v>91</v>
      </c>
      <c r="H22" s="269" t="s">
        <v>85</v>
      </c>
      <c r="I22" s="273"/>
      <c r="J22" s="270">
        <f aca="true" t="shared" si="1" ref="J22:L23">J23</f>
        <v>0</v>
      </c>
      <c r="K22" s="270">
        <f t="shared" si="1"/>
        <v>0</v>
      </c>
      <c r="L22" s="270">
        <f t="shared" si="1"/>
        <v>0</v>
      </c>
    </row>
    <row r="23" spans="1:12" s="131" customFormat="1" ht="104.25" customHeight="1" hidden="1">
      <c r="A23" s="165" t="s">
        <v>140</v>
      </c>
      <c r="B23" s="126" t="s">
        <v>209</v>
      </c>
      <c r="C23" s="126" t="s">
        <v>30</v>
      </c>
      <c r="D23" s="126" t="s">
        <v>89</v>
      </c>
      <c r="E23" s="122" t="s">
        <v>141</v>
      </c>
      <c r="F23" s="127">
        <v>805</v>
      </c>
      <c r="G23" s="126" t="s">
        <v>91</v>
      </c>
      <c r="H23" s="122" t="s">
        <v>85</v>
      </c>
      <c r="I23" s="121"/>
      <c r="J23" s="124">
        <f t="shared" si="1"/>
        <v>0</v>
      </c>
      <c r="K23" s="124">
        <f t="shared" si="1"/>
        <v>0</v>
      </c>
      <c r="L23" s="124">
        <f t="shared" si="1"/>
        <v>0</v>
      </c>
    </row>
    <row r="24" spans="1:12" s="131" customFormat="1" ht="48" customHeight="1" hidden="1">
      <c r="A24" s="165" t="s">
        <v>124</v>
      </c>
      <c r="B24" s="126" t="s">
        <v>209</v>
      </c>
      <c r="C24" s="126" t="s">
        <v>30</v>
      </c>
      <c r="D24" s="126" t="s">
        <v>89</v>
      </c>
      <c r="E24" s="122" t="s">
        <v>141</v>
      </c>
      <c r="F24" s="127">
        <v>805</v>
      </c>
      <c r="G24" s="126" t="s">
        <v>91</v>
      </c>
      <c r="H24" s="122" t="s">
        <v>85</v>
      </c>
      <c r="I24" s="121">
        <v>240</v>
      </c>
      <c r="J24" s="124">
        <f>'приложение 6'!J93</f>
        <v>0</v>
      </c>
      <c r="K24" s="124">
        <f>'приложение 6'!K93</f>
        <v>0</v>
      </c>
      <c r="L24" s="124">
        <f>'приложение 6'!L93</f>
        <v>0</v>
      </c>
    </row>
    <row r="25" spans="1:12" s="133" customFormat="1" ht="60" customHeight="1">
      <c r="A25" s="222" t="s">
        <v>251</v>
      </c>
      <c r="B25" s="184" t="s">
        <v>209</v>
      </c>
      <c r="C25" s="184" t="s">
        <v>30</v>
      </c>
      <c r="D25" s="184" t="s">
        <v>63</v>
      </c>
      <c r="E25" s="184" t="s">
        <v>59</v>
      </c>
      <c r="F25" s="181">
        <v>805</v>
      </c>
      <c r="G25" s="184" t="s">
        <v>91</v>
      </c>
      <c r="H25" s="211">
        <v>3</v>
      </c>
      <c r="I25" s="211"/>
      <c r="J25" s="183">
        <f>J27+J29+J31</f>
        <v>880.3000000000001</v>
      </c>
      <c r="K25" s="183">
        <f>K27+K29+K31</f>
        <v>1111</v>
      </c>
      <c r="L25" s="183">
        <f>L27+L29+L31</f>
        <v>1123.3</v>
      </c>
    </row>
    <row r="26" spans="1:12" s="171" customFormat="1" ht="35.25" customHeight="1">
      <c r="A26" s="223" t="s">
        <v>252</v>
      </c>
      <c r="B26" s="202" t="s">
        <v>209</v>
      </c>
      <c r="C26" s="202" t="s">
        <v>30</v>
      </c>
      <c r="D26" s="202" t="s">
        <v>63</v>
      </c>
      <c r="E26" s="202" t="s">
        <v>145</v>
      </c>
      <c r="F26" s="201">
        <v>805</v>
      </c>
      <c r="G26" s="202" t="s">
        <v>91</v>
      </c>
      <c r="H26" s="218">
        <v>3</v>
      </c>
      <c r="I26" s="218"/>
      <c r="J26" s="204">
        <f>J27</f>
        <v>23.4</v>
      </c>
      <c r="K26" s="204">
        <f>K27</f>
        <v>30</v>
      </c>
      <c r="L26" s="204">
        <f>L27</f>
        <v>33</v>
      </c>
    </row>
    <row r="27" spans="1:12" s="133" customFormat="1" ht="42" customHeight="1">
      <c r="A27" s="209" t="s">
        <v>124</v>
      </c>
      <c r="B27" s="188" t="s">
        <v>209</v>
      </c>
      <c r="C27" s="188" t="s">
        <v>30</v>
      </c>
      <c r="D27" s="188" t="s">
        <v>63</v>
      </c>
      <c r="E27" s="188" t="s">
        <v>145</v>
      </c>
      <c r="F27" s="33">
        <v>805</v>
      </c>
      <c r="G27" s="188" t="s">
        <v>91</v>
      </c>
      <c r="H27" s="185">
        <v>3</v>
      </c>
      <c r="I27" s="185">
        <v>240</v>
      </c>
      <c r="J27" s="32">
        <f>'приложение 6'!J102</f>
        <v>23.4</v>
      </c>
      <c r="K27" s="32">
        <f>'приложение 6'!K102</f>
        <v>30</v>
      </c>
      <c r="L27" s="32">
        <f>'приложение 6'!L102</f>
        <v>33</v>
      </c>
    </row>
    <row r="28" spans="1:12" s="171" customFormat="1" ht="27" customHeight="1">
      <c r="A28" s="223" t="s">
        <v>162</v>
      </c>
      <c r="B28" s="202" t="s">
        <v>209</v>
      </c>
      <c r="C28" s="202" t="s">
        <v>30</v>
      </c>
      <c r="D28" s="202" t="s">
        <v>63</v>
      </c>
      <c r="E28" s="202" t="s">
        <v>146</v>
      </c>
      <c r="F28" s="201">
        <v>805</v>
      </c>
      <c r="G28" s="202" t="s">
        <v>91</v>
      </c>
      <c r="H28" s="218">
        <v>3</v>
      </c>
      <c r="I28" s="218"/>
      <c r="J28" s="204">
        <f>J29</f>
        <v>120</v>
      </c>
      <c r="K28" s="204">
        <f>K29</f>
        <v>344.1</v>
      </c>
      <c r="L28" s="204">
        <f>L29</f>
        <v>353.4</v>
      </c>
    </row>
    <row r="29" spans="1:12" s="133" customFormat="1" ht="36.75" customHeight="1">
      <c r="A29" s="209" t="s">
        <v>124</v>
      </c>
      <c r="B29" s="188" t="s">
        <v>209</v>
      </c>
      <c r="C29" s="188" t="s">
        <v>30</v>
      </c>
      <c r="D29" s="188" t="s">
        <v>63</v>
      </c>
      <c r="E29" s="188" t="s">
        <v>146</v>
      </c>
      <c r="F29" s="33">
        <v>805</v>
      </c>
      <c r="G29" s="188" t="s">
        <v>91</v>
      </c>
      <c r="H29" s="185">
        <v>3</v>
      </c>
      <c r="I29" s="185">
        <v>240</v>
      </c>
      <c r="J29" s="32">
        <f>'приложение 6'!J105</f>
        <v>120</v>
      </c>
      <c r="K29" s="32">
        <f>'приложение 6'!K105</f>
        <v>344.1</v>
      </c>
      <c r="L29" s="32">
        <f>'приложение 6'!L105</f>
        <v>353.4</v>
      </c>
    </row>
    <row r="30" spans="1:12" s="171" customFormat="1" ht="27.75" customHeight="1">
      <c r="A30" s="227" t="s">
        <v>193</v>
      </c>
      <c r="B30" s="202" t="s">
        <v>209</v>
      </c>
      <c r="C30" s="202" t="s">
        <v>30</v>
      </c>
      <c r="D30" s="188" t="s">
        <v>63</v>
      </c>
      <c r="E30" s="202" t="s">
        <v>161</v>
      </c>
      <c r="F30" s="201">
        <v>805</v>
      </c>
      <c r="G30" s="202" t="s">
        <v>91</v>
      </c>
      <c r="H30" s="218">
        <v>3</v>
      </c>
      <c r="I30" s="215"/>
      <c r="J30" s="204">
        <f>J31</f>
        <v>736.9000000000001</v>
      </c>
      <c r="K30" s="204">
        <f>K31</f>
        <v>736.9</v>
      </c>
      <c r="L30" s="204">
        <f>L31</f>
        <v>736.9</v>
      </c>
    </row>
    <row r="31" spans="1:12" s="133" customFormat="1" ht="37.5" customHeight="1">
      <c r="A31" s="209" t="s">
        <v>124</v>
      </c>
      <c r="B31" s="188" t="s">
        <v>209</v>
      </c>
      <c r="C31" s="188" t="s">
        <v>30</v>
      </c>
      <c r="D31" s="188" t="s">
        <v>63</v>
      </c>
      <c r="E31" s="188" t="s">
        <v>161</v>
      </c>
      <c r="F31" s="33">
        <v>805</v>
      </c>
      <c r="G31" s="188" t="s">
        <v>91</v>
      </c>
      <c r="H31" s="185">
        <v>3</v>
      </c>
      <c r="I31" s="185">
        <v>240</v>
      </c>
      <c r="J31" s="32">
        <f>'приложение 6'!J108</f>
        <v>736.9000000000001</v>
      </c>
      <c r="K31" s="32">
        <f>'приложение 6'!K108</f>
        <v>736.9</v>
      </c>
      <c r="L31" s="32">
        <f>'приложение 6'!L108</f>
        <v>736.9</v>
      </c>
    </row>
    <row r="32" spans="1:12" s="170" customFormat="1" ht="29.25" customHeight="1" hidden="1">
      <c r="A32" s="261" t="s">
        <v>144</v>
      </c>
      <c r="B32" s="262" t="s">
        <v>209</v>
      </c>
      <c r="C32" s="262" t="s">
        <v>30</v>
      </c>
      <c r="D32" s="262" t="s">
        <v>64</v>
      </c>
      <c r="E32" s="262" t="s">
        <v>145</v>
      </c>
      <c r="F32" s="263">
        <v>805</v>
      </c>
      <c r="G32" s="262" t="s">
        <v>91</v>
      </c>
      <c r="H32" s="265">
        <v>3</v>
      </c>
      <c r="I32" s="265"/>
      <c r="J32" s="264" t="e">
        <f>J33</f>
        <v>#REF!</v>
      </c>
      <c r="K32" s="264" t="e">
        <f>K33</f>
        <v>#REF!</v>
      </c>
      <c r="L32" s="260"/>
    </row>
    <row r="33" spans="1:12" s="131" customFormat="1" ht="36" customHeight="1" hidden="1">
      <c r="A33" s="165" t="s">
        <v>124</v>
      </c>
      <c r="B33" s="126" t="s">
        <v>209</v>
      </c>
      <c r="C33" s="126" t="s">
        <v>30</v>
      </c>
      <c r="D33" s="126" t="s">
        <v>64</v>
      </c>
      <c r="E33" s="126" t="s">
        <v>145</v>
      </c>
      <c r="F33" s="127">
        <v>805</v>
      </c>
      <c r="G33" s="126" t="s">
        <v>91</v>
      </c>
      <c r="H33" s="121">
        <v>3</v>
      </c>
      <c r="I33" s="121">
        <v>240</v>
      </c>
      <c r="J33" s="124" t="e">
        <f>'приложение 6'!#REF!</f>
        <v>#REF!</v>
      </c>
      <c r="K33" s="124" t="e">
        <f>'приложение 6'!#REF!</f>
        <v>#REF!</v>
      </c>
      <c r="L33" s="259"/>
    </row>
    <row r="34" spans="1:12" s="170" customFormat="1" ht="39.75" customHeight="1">
      <c r="A34" s="225" t="s">
        <v>253</v>
      </c>
      <c r="B34" s="197" t="s">
        <v>209</v>
      </c>
      <c r="C34" s="197" t="s">
        <v>30</v>
      </c>
      <c r="D34" s="197" t="s">
        <v>91</v>
      </c>
      <c r="E34" s="197" t="s">
        <v>59</v>
      </c>
      <c r="F34" s="196">
        <v>805</v>
      </c>
      <c r="G34" s="197" t="s">
        <v>91</v>
      </c>
      <c r="H34" s="198" t="s">
        <v>91</v>
      </c>
      <c r="I34" s="215"/>
      <c r="J34" s="199">
        <f>J35</f>
        <v>47.1</v>
      </c>
      <c r="K34" s="199">
        <f>K35</f>
        <v>0</v>
      </c>
      <c r="L34" s="199">
        <f>L35</f>
        <v>0</v>
      </c>
    </row>
    <row r="35" spans="1:12" s="170" customFormat="1" ht="78.75" customHeight="1">
      <c r="A35" s="227" t="s">
        <v>142</v>
      </c>
      <c r="B35" s="202" t="s">
        <v>209</v>
      </c>
      <c r="C35" s="202" t="s">
        <v>30</v>
      </c>
      <c r="D35" s="202" t="s">
        <v>91</v>
      </c>
      <c r="E35" s="203" t="s">
        <v>143</v>
      </c>
      <c r="F35" s="201">
        <v>805</v>
      </c>
      <c r="G35" s="202" t="s">
        <v>91</v>
      </c>
      <c r="H35" s="203" t="s">
        <v>91</v>
      </c>
      <c r="I35" s="218"/>
      <c r="J35" s="204">
        <f>J36+J37</f>
        <v>47.1</v>
      </c>
      <c r="K35" s="204">
        <f>K36+K37</f>
        <v>0</v>
      </c>
      <c r="L35" s="204">
        <f>L36+L37</f>
        <v>0</v>
      </c>
    </row>
    <row r="36" spans="1:12" s="170" customFormat="1" ht="27" customHeight="1">
      <c r="A36" s="187" t="s">
        <v>122</v>
      </c>
      <c r="B36" s="188" t="s">
        <v>209</v>
      </c>
      <c r="C36" s="188" t="s">
        <v>30</v>
      </c>
      <c r="D36" s="188" t="s">
        <v>91</v>
      </c>
      <c r="E36" s="186" t="s">
        <v>143</v>
      </c>
      <c r="F36" s="33">
        <v>805</v>
      </c>
      <c r="G36" s="188" t="s">
        <v>91</v>
      </c>
      <c r="H36" s="186" t="s">
        <v>91</v>
      </c>
      <c r="I36" s="185">
        <v>120</v>
      </c>
      <c r="J36" s="204">
        <f>'приложение 6'!J113</f>
        <v>27.5</v>
      </c>
      <c r="K36" s="204">
        <f>'приложение 6'!K113</f>
        <v>0</v>
      </c>
      <c r="L36" s="204">
        <f>'приложение 6'!L113</f>
        <v>0</v>
      </c>
    </row>
    <row r="37" spans="1:12" s="131" customFormat="1" ht="41.25" customHeight="1">
      <c r="A37" s="209" t="s">
        <v>124</v>
      </c>
      <c r="B37" s="188" t="s">
        <v>209</v>
      </c>
      <c r="C37" s="188" t="s">
        <v>30</v>
      </c>
      <c r="D37" s="188" t="s">
        <v>91</v>
      </c>
      <c r="E37" s="186" t="s">
        <v>143</v>
      </c>
      <c r="F37" s="33">
        <v>805</v>
      </c>
      <c r="G37" s="188" t="s">
        <v>91</v>
      </c>
      <c r="H37" s="186" t="s">
        <v>91</v>
      </c>
      <c r="I37" s="185">
        <v>240</v>
      </c>
      <c r="J37" s="32">
        <f>'приложение 6'!J116</f>
        <v>19.6</v>
      </c>
      <c r="K37" s="32">
        <f>'приложение 6'!K116</f>
        <v>0</v>
      </c>
      <c r="L37" s="32">
        <f>'приложение 6'!L116</f>
        <v>0</v>
      </c>
    </row>
    <row r="38" spans="1:12" s="170" customFormat="1" ht="51" customHeight="1">
      <c r="A38" s="195" t="s">
        <v>254</v>
      </c>
      <c r="B38" s="197" t="s">
        <v>209</v>
      </c>
      <c r="C38" s="197" t="s">
        <v>30</v>
      </c>
      <c r="D38" s="197" t="s">
        <v>86</v>
      </c>
      <c r="E38" s="197" t="s">
        <v>59</v>
      </c>
      <c r="F38" s="317">
        <v>805</v>
      </c>
      <c r="G38" s="318" t="s">
        <v>92</v>
      </c>
      <c r="H38" s="198" t="s">
        <v>92</v>
      </c>
      <c r="I38" s="218"/>
      <c r="J38" s="199">
        <f aca="true" t="shared" si="2" ref="J38:L39">J39</f>
        <v>1.2</v>
      </c>
      <c r="K38" s="199">
        <f t="shared" si="2"/>
        <v>0</v>
      </c>
      <c r="L38" s="199">
        <f t="shared" si="2"/>
        <v>0</v>
      </c>
    </row>
    <row r="39" spans="1:12" s="170" customFormat="1" ht="69.75" customHeight="1">
      <c r="A39" s="227" t="s">
        <v>147</v>
      </c>
      <c r="B39" s="202" t="s">
        <v>209</v>
      </c>
      <c r="C39" s="202" t="s">
        <v>30</v>
      </c>
      <c r="D39" s="202" t="s">
        <v>86</v>
      </c>
      <c r="E39" s="202" t="s">
        <v>148</v>
      </c>
      <c r="F39" s="229">
        <v>805</v>
      </c>
      <c r="G39" s="228" t="s">
        <v>92</v>
      </c>
      <c r="H39" s="203" t="s">
        <v>92</v>
      </c>
      <c r="I39" s="218"/>
      <c r="J39" s="204">
        <f t="shared" si="2"/>
        <v>1.2</v>
      </c>
      <c r="K39" s="204">
        <f t="shared" si="2"/>
        <v>0</v>
      </c>
      <c r="L39" s="204">
        <f t="shared" si="2"/>
        <v>0</v>
      </c>
    </row>
    <row r="40" spans="1:12" s="131" customFormat="1" ht="18" customHeight="1">
      <c r="A40" s="187" t="s">
        <v>23</v>
      </c>
      <c r="B40" s="188" t="s">
        <v>209</v>
      </c>
      <c r="C40" s="188" t="s">
        <v>30</v>
      </c>
      <c r="D40" s="188" t="s">
        <v>86</v>
      </c>
      <c r="E40" s="188" t="s">
        <v>148</v>
      </c>
      <c r="F40" s="220">
        <v>805</v>
      </c>
      <c r="G40" s="219" t="s">
        <v>92</v>
      </c>
      <c r="H40" s="186" t="s">
        <v>92</v>
      </c>
      <c r="I40" s="185">
        <v>540</v>
      </c>
      <c r="J40" s="32">
        <f>'приложение 6'!J123</f>
        <v>1.2</v>
      </c>
      <c r="K40" s="32">
        <f>'приложение 6'!K123</f>
        <v>0</v>
      </c>
      <c r="L40" s="32">
        <f>'приложение 6'!L123</f>
        <v>0</v>
      </c>
    </row>
    <row r="41" spans="1:12" s="131" customFormat="1" ht="23.25" customHeight="1" hidden="1">
      <c r="A41" s="200" t="s">
        <v>178</v>
      </c>
      <c r="B41" s="202" t="s">
        <v>85</v>
      </c>
      <c r="C41" s="202" t="s">
        <v>30</v>
      </c>
      <c r="D41" s="202" t="s">
        <v>64</v>
      </c>
      <c r="E41" s="203" t="s">
        <v>177</v>
      </c>
      <c r="F41" s="201">
        <v>805</v>
      </c>
      <c r="G41" s="202" t="s">
        <v>91</v>
      </c>
      <c r="H41" s="218">
        <v>3</v>
      </c>
      <c r="I41" s="185"/>
      <c r="J41" s="32" t="e">
        <f>J42</f>
        <v>#REF!</v>
      </c>
      <c r="K41" s="259"/>
      <c r="L41" s="259"/>
    </row>
    <row r="42" spans="1:12" s="131" customFormat="1" ht="35.25" customHeight="1" hidden="1">
      <c r="A42" s="209" t="s">
        <v>124</v>
      </c>
      <c r="B42" s="202" t="s">
        <v>85</v>
      </c>
      <c r="C42" s="202" t="s">
        <v>30</v>
      </c>
      <c r="D42" s="202" t="s">
        <v>64</v>
      </c>
      <c r="E42" s="203" t="s">
        <v>177</v>
      </c>
      <c r="F42" s="201">
        <v>805</v>
      </c>
      <c r="G42" s="202" t="s">
        <v>91</v>
      </c>
      <c r="H42" s="218">
        <v>3</v>
      </c>
      <c r="I42" s="185">
        <v>240</v>
      </c>
      <c r="J42" s="32" t="e">
        <f>'приложение 6'!#REF!</f>
        <v>#REF!</v>
      </c>
      <c r="K42" s="259"/>
      <c r="L42" s="259"/>
    </row>
    <row r="43" spans="1:12" s="158" customFormat="1" ht="72.75" customHeight="1" hidden="1">
      <c r="A43" s="266" t="s">
        <v>164</v>
      </c>
      <c r="B43" s="267" t="s">
        <v>209</v>
      </c>
      <c r="C43" s="267" t="s">
        <v>30</v>
      </c>
      <c r="D43" s="267" t="s">
        <v>89</v>
      </c>
      <c r="E43" s="267" t="s">
        <v>59</v>
      </c>
      <c r="F43" s="268">
        <v>805</v>
      </c>
      <c r="G43" s="267" t="s">
        <v>85</v>
      </c>
      <c r="H43" s="269" t="s">
        <v>63</v>
      </c>
      <c r="I43" s="121"/>
      <c r="J43" s="270" t="e">
        <f>J44</f>
        <v>#REF!</v>
      </c>
      <c r="K43" s="270" t="e">
        <f>K44</f>
        <v>#REF!</v>
      </c>
      <c r="L43" s="288"/>
    </row>
    <row r="44" spans="1:12" s="170" customFormat="1" ht="102" customHeight="1" hidden="1">
      <c r="A44" s="271" t="s">
        <v>152</v>
      </c>
      <c r="B44" s="262" t="s">
        <v>209</v>
      </c>
      <c r="C44" s="262" t="s">
        <v>30</v>
      </c>
      <c r="D44" s="262" t="s">
        <v>89</v>
      </c>
      <c r="E44" s="262" t="s">
        <v>153</v>
      </c>
      <c r="F44" s="263">
        <v>805</v>
      </c>
      <c r="G44" s="262" t="s">
        <v>85</v>
      </c>
      <c r="H44" s="272" t="s">
        <v>63</v>
      </c>
      <c r="I44" s="265"/>
      <c r="J44" s="264" t="e">
        <f>J45</f>
        <v>#REF!</v>
      </c>
      <c r="K44" s="264" t="e">
        <f>K45</f>
        <v>#REF!</v>
      </c>
      <c r="L44" s="260"/>
    </row>
    <row r="45" spans="1:12" s="131" customFormat="1" ht="20.25" customHeight="1" hidden="1">
      <c r="A45" s="119" t="s">
        <v>23</v>
      </c>
      <c r="B45" s="126" t="s">
        <v>209</v>
      </c>
      <c r="C45" s="126" t="s">
        <v>30</v>
      </c>
      <c r="D45" s="126" t="s">
        <v>89</v>
      </c>
      <c r="E45" s="126" t="s">
        <v>153</v>
      </c>
      <c r="F45" s="127">
        <v>805</v>
      </c>
      <c r="G45" s="126" t="s">
        <v>85</v>
      </c>
      <c r="H45" s="122" t="s">
        <v>63</v>
      </c>
      <c r="I45" s="121">
        <v>540</v>
      </c>
      <c r="J45" s="124" t="e">
        <f>'приложение 6'!#REF!</f>
        <v>#REF!</v>
      </c>
      <c r="K45" s="124" t="e">
        <f>'приложение 6'!#REF!</f>
        <v>#REF!</v>
      </c>
      <c r="L45" s="259"/>
    </row>
    <row r="46" spans="1:12" s="158" customFormat="1" ht="39" customHeight="1" hidden="1">
      <c r="A46" s="275" t="s">
        <v>163</v>
      </c>
      <c r="B46" s="267" t="s">
        <v>209</v>
      </c>
      <c r="C46" s="267" t="s">
        <v>30</v>
      </c>
      <c r="D46" s="267" t="s">
        <v>63</v>
      </c>
      <c r="E46" s="276" t="s">
        <v>59</v>
      </c>
      <c r="F46" s="277">
        <v>805</v>
      </c>
      <c r="G46" s="276" t="s">
        <v>63</v>
      </c>
      <c r="H46" s="269" t="s">
        <v>160</v>
      </c>
      <c r="I46" s="273"/>
      <c r="J46" s="270">
        <f>J47</f>
        <v>0</v>
      </c>
      <c r="K46" s="270">
        <f>K47</f>
        <v>0</v>
      </c>
      <c r="L46" s="288"/>
    </row>
    <row r="47" spans="1:12" s="170" customFormat="1" ht="56.25" customHeight="1" hidden="1">
      <c r="A47" s="261" t="s">
        <v>150</v>
      </c>
      <c r="B47" s="262" t="s">
        <v>209</v>
      </c>
      <c r="C47" s="262" t="s">
        <v>30</v>
      </c>
      <c r="D47" s="262" t="s">
        <v>63</v>
      </c>
      <c r="E47" s="278" t="s">
        <v>151</v>
      </c>
      <c r="F47" s="279">
        <v>805</v>
      </c>
      <c r="G47" s="278" t="s">
        <v>63</v>
      </c>
      <c r="H47" s="272" t="s">
        <v>160</v>
      </c>
      <c r="I47" s="265"/>
      <c r="J47" s="264">
        <f>J48</f>
        <v>0</v>
      </c>
      <c r="K47" s="264">
        <f>K48</f>
        <v>0</v>
      </c>
      <c r="L47" s="260"/>
    </row>
    <row r="48" spans="1:12" s="131" customFormat="1" ht="43.5" customHeight="1" hidden="1">
      <c r="A48" s="165" t="s">
        <v>124</v>
      </c>
      <c r="B48" s="126" t="s">
        <v>209</v>
      </c>
      <c r="C48" s="126" t="s">
        <v>30</v>
      </c>
      <c r="D48" s="126" t="s">
        <v>63</v>
      </c>
      <c r="E48" s="280" t="s">
        <v>151</v>
      </c>
      <c r="F48" s="281">
        <v>805</v>
      </c>
      <c r="G48" s="280" t="s">
        <v>63</v>
      </c>
      <c r="H48" s="122" t="s">
        <v>160</v>
      </c>
      <c r="I48" s="121">
        <v>240</v>
      </c>
      <c r="J48" s="124">
        <v>0</v>
      </c>
      <c r="K48" s="124">
        <v>0</v>
      </c>
      <c r="L48" s="259"/>
    </row>
    <row r="49" spans="1:12" s="158" customFormat="1" ht="53.25" customHeight="1" hidden="1">
      <c r="A49" s="266" t="s">
        <v>165</v>
      </c>
      <c r="B49" s="267" t="s">
        <v>209</v>
      </c>
      <c r="C49" s="267" t="s">
        <v>30</v>
      </c>
      <c r="D49" s="267" t="s">
        <v>91</v>
      </c>
      <c r="E49" s="267" t="s">
        <v>59</v>
      </c>
      <c r="F49" s="277">
        <v>805</v>
      </c>
      <c r="G49" s="276" t="s">
        <v>92</v>
      </c>
      <c r="H49" s="269" t="s">
        <v>92</v>
      </c>
      <c r="I49" s="121"/>
      <c r="J49" s="270">
        <f>J50</f>
        <v>0</v>
      </c>
      <c r="K49" s="270">
        <f>K50</f>
        <v>0</v>
      </c>
      <c r="L49" s="288"/>
    </row>
    <row r="50" spans="1:12" s="170" customFormat="1" ht="71.25" customHeight="1" hidden="1">
      <c r="A50" s="274" t="s">
        <v>147</v>
      </c>
      <c r="B50" s="262" t="s">
        <v>209</v>
      </c>
      <c r="C50" s="262" t="s">
        <v>30</v>
      </c>
      <c r="D50" s="262" t="s">
        <v>91</v>
      </c>
      <c r="E50" s="262" t="s">
        <v>148</v>
      </c>
      <c r="F50" s="279">
        <v>805</v>
      </c>
      <c r="G50" s="278" t="s">
        <v>92</v>
      </c>
      <c r="H50" s="272" t="s">
        <v>92</v>
      </c>
      <c r="I50" s="265"/>
      <c r="J50" s="264">
        <f>J51</f>
        <v>0</v>
      </c>
      <c r="K50" s="264">
        <f>K51</f>
        <v>0</v>
      </c>
      <c r="L50" s="260"/>
    </row>
    <row r="51" spans="1:12" s="131" customFormat="1" ht="21" customHeight="1" hidden="1">
      <c r="A51" s="119" t="s">
        <v>23</v>
      </c>
      <c r="B51" s="126" t="s">
        <v>209</v>
      </c>
      <c r="C51" s="126" t="s">
        <v>30</v>
      </c>
      <c r="D51" s="126" t="s">
        <v>91</v>
      </c>
      <c r="E51" s="126" t="s">
        <v>148</v>
      </c>
      <c r="F51" s="281">
        <v>805</v>
      </c>
      <c r="G51" s="280" t="s">
        <v>92</v>
      </c>
      <c r="H51" s="122" t="s">
        <v>92</v>
      </c>
      <c r="I51" s="121">
        <v>540</v>
      </c>
      <c r="J51" s="124">
        <v>0</v>
      </c>
      <c r="K51" s="124">
        <v>0</v>
      </c>
      <c r="L51" s="259"/>
    </row>
    <row r="52" spans="1:12" s="316" customFormat="1" ht="34.5" customHeight="1">
      <c r="A52" s="195" t="s">
        <v>255</v>
      </c>
      <c r="B52" s="197" t="s">
        <v>209</v>
      </c>
      <c r="C52" s="197" t="s">
        <v>30</v>
      </c>
      <c r="D52" s="197" t="s">
        <v>92</v>
      </c>
      <c r="E52" s="197" t="s">
        <v>59</v>
      </c>
      <c r="F52" s="196">
        <v>805</v>
      </c>
      <c r="G52" s="197" t="s">
        <v>87</v>
      </c>
      <c r="H52" s="198" t="s">
        <v>85</v>
      </c>
      <c r="I52" s="215"/>
      <c r="J52" s="199">
        <f aca="true" t="shared" si="3" ref="J52:L53">J53</f>
        <v>0</v>
      </c>
      <c r="K52" s="199">
        <f t="shared" si="3"/>
        <v>25</v>
      </c>
      <c r="L52" s="199">
        <f t="shared" si="3"/>
        <v>28</v>
      </c>
    </row>
    <row r="53" spans="1:12" s="170" customFormat="1" ht="34.5" customHeight="1">
      <c r="A53" s="227" t="s">
        <v>166</v>
      </c>
      <c r="B53" s="202" t="s">
        <v>209</v>
      </c>
      <c r="C53" s="202" t="s">
        <v>30</v>
      </c>
      <c r="D53" s="202" t="s">
        <v>92</v>
      </c>
      <c r="E53" s="202" t="s">
        <v>256</v>
      </c>
      <c r="F53" s="201">
        <v>805</v>
      </c>
      <c r="G53" s="202" t="s">
        <v>87</v>
      </c>
      <c r="H53" s="203" t="s">
        <v>85</v>
      </c>
      <c r="I53" s="218"/>
      <c r="J53" s="204">
        <f t="shared" si="3"/>
        <v>0</v>
      </c>
      <c r="K53" s="204">
        <f t="shared" si="3"/>
        <v>25</v>
      </c>
      <c r="L53" s="204">
        <f t="shared" si="3"/>
        <v>28</v>
      </c>
    </row>
    <row r="54" spans="1:12" s="158" customFormat="1" ht="37.5" customHeight="1">
      <c r="A54" s="209" t="s">
        <v>124</v>
      </c>
      <c r="B54" s="188" t="s">
        <v>209</v>
      </c>
      <c r="C54" s="188" t="s">
        <v>30</v>
      </c>
      <c r="D54" s="188" t="s">
        <v>92</v>
      </c>
      <c r="E54" s="188" t="s">
        <v>256</v>
      </c>
      <c r="F54" s="33">
        <v>805</v>
      </c>
      <c r="G54" s="188" t="s">
        <v>87</v>
      </c>
      <c r="H54" s="186" t="s">
        <v>85</v>
      </c>
      <c r="I54" s="185">
        <v>240</v>
      </c>
      <c r="J54" s="32">
        <f>'приложение 6'!J136</f>
        <v>0</v>
      </c>
      <c r="K54" s="32">
        <f>'приложение 6'!K136</f>
        <v>25</v>
      </c>
      <c r="L54" s="32">
        <f>'приложение 6'!L136</f>
        <v>28</v>
      </c>
    </row>
    <row r="55" spans="1:12" s="158" customFormat="1" ht="24.75" customHeight="1" hidden="1">
      <c r="A55" s="275" t="s">
        <v>195</v>
      </c>
      <c r="B55" s="267" t="s">
        <v>209</v>
      </c>
      <c r="C55" s="267" t="s">
        <v>30</v>
      </c>
      <c r="D55" s="267" t="s">
        <v>92</v>
      </c>
      <c r="E55" s="267" t="s">
        <v>59</v>
      </c>
      <c r="F55" s="268">
        <v>805</v>
      </c>
      <c r="G55" s="267" t="s">
        <v>91</v>
      </c>
      <c r="H55" s="269" t="s">
        <v>85</v>
      </c>
      <c r="I55" s="273"/>
      <c r="J55" s="270">
        <f>J56</f>
        <v>0</v>
      </c>
      <c r="K55" s="270">
        <f>K56</f>
        <v>0</v>
      </c>
      <c r="L55" s="288"/>
    </row>
    <row r="56" spans="1:12" s="158" customFormat="1" ht="105.75" customHeight="1" hidden="1">
      <c r="A56" s="165" t="s">
        <v>140</v>
      </c>
      <c r="B56" s="126" t="s">
        <v>209</v>
      </c>
      <c r="C56" s="126" t="s">
        <v>30</v>
      </c>
      <c r="D56" s="126" t="s">
        <v>92</v>
      </c>
      <c r="E56" s="122" t="s">
        <v>141</v>
      </c>
      <c r="F56" s="127">
        <v>805</v>
      </c>
      <c r="G56" s="126" t="s">
        <v>91</v>
      </c>
      <c r="H56" s="122" t="s">
        <v>85</v>
      </c>
      <c r="I56" s="121"/>
      <c r="J56" s="124">
        <f>J57</f>
        <v>0</v>
      </c>
      <c r="K56" s="124">
        <f>K57</f>
        <v>0</v>
      </c>
      <c r="L56" s="288"/>
    </row>
    <row r="57" spans="1:12" s="158" customFormat="1" ht="45.75" customHeight="1" hidden="1">
      <c r="A57" s="165" t="s">
        <v>124</v>
      </c>
      <c r="B57" s="126" t="s">
        <v>209</v>
      </c>
      <c r="C57" s="126" t="s">
        <v>30</v>
      </c>
      <c r="D57" s="126" t="s">
        <v>92</v>
      </c>
      <c r="E57" s="122" t="s">
        <v>141</v>
      </c>
      <c r="F57" s="127">
        <v>805</v>
      </c>
      <c r="G57" s="126" t="s">
        <v>91</v>
      </c>
      <c r="H57" s="122" t="s">
        <v>85</v>
      </c>
      <c r="I57" s="121">
        <v>240</v>
      </c>
      <c r="J57" s="124">
        <v>0</v>
      </c>
      <c r="K57" s="124">
        <v>0</v>
      </c>
      <c r="L57" s="288"/>
    </row>
    <row r="58" spans="1:12" s="158" customFormat="1" ht="38.25" customHeight="1" hidden="1">
      <c r="A58" s="275" t="s">
        <v>196</v>
      </c>
      <c r="B58" s="267" t="s">
        <v>209</v>
      </c>
      <c r="C58" s="267" t="s">
        <v>30</v>
      </c>
      <c r="D58" s="267" t="s">
        <v>197</v>
      </c>
      <c r="E58" s="267" t="s">
        <v>59</v>
      </c>
      <c r="F58" s="268">
        <v>805</v>
      </c>
      <c r="G58" s="267" t="s">
        <v>91</v>
      </c>
      <c r="H58" s="269" t="s">
        <v>91</v>
      </c>
      <c r="I58" s="273"/>
      <c r="J58" s="270">
        <f>J59</f>
        <v>0</v>
      </c>
      <c r="K58" s="270">
        <f>K59</f>
        <v>0</v>
      </c>
      <c r="L58" s="288"/>
    </row>
    <row r="59" spans="1:12" s="158" customFormat="1" ht="69.75" customHeight="1" hidden="1">
      <c r="A59" s="165" t="s">
        <v>142</v>
      </c>
      <c r="B59" s="126" t="s">
        <v>209</v>
      </c>
      <c r="C59" s="126" t="s">
        <v>30</v>
      </c>
      <c r="D59" s="126" t="s">
        <v>197</v>
      </c>
      <c r="E59" s="122" t="s">
        <v>143</v>
      </c>
      <c r="F59" s="127">
        <v>805</v>
      </c>
      <c r="G59" s="126" t="s">
        <v>91</v>
      </c>
      <c r="H59" s="122" t="s">
        <v>91</v>
      </c>
      <c r="I59" s="121"/>
      <c r="J59" s="124">
        <f>J60</f>
        <v>0</v>
      </c>
      <c r="K59" s="124">
        <f>K60</f>
        <v>0</v>
      </c>
      <c r="L59" s="288"/>
    </row>
    <row r="60" spans="1:12" s="158" customFormat="1" ht="45.75" customHeight="1" hidden="1">
      <c r="A60" s="165" t="s">
        <v>124</v>
      </c>
      <c r="B60" s="126" t="s">
        <v>209</v>
      </c>
      <c r="C60" s="126" t="s">
        <v>30</v>
      </c>
      <c r="D60" s="126" t="s">
        <v>197</v>
      </c>
      <c r="E60" s="122" t="s">
        <v>143</v>
      </c>
      <c r="F60" s="127">
        <v>805</v>
      </c>
      <c r="G60" s="126" t="s">
        <v>91</v>
      </c>
      <c r="H60" s="122" t="s">
        <v>91</v>
      </c>
      <c r="I60" s="121">
        <v>240</v>
      </c>
      <c r="J60" s="124">
        <v>0</v>
      </c>
      <c r="K60" s="124">
        <v>0</v>
      </c>
      <c r="L60" s="288"/>
    </row>
    <row r="61" spans="1:12" s="131" customFormat="1" ht="18">
      <c r="A61" s="221" t="s">
        <v>15</v>
      </c>
      <c r="B61" s="258"/>
      <c r="C61" s="258"/>
      <c r="D61" s="258"/>
      <c r="E61" s="184"/>
      <c r="F61" s="181"/>
      <c r="G61" s="181"/>
      <c r="H61" s="33"/>
      <c r="I61" s="33"/>
      <c r="J61" s="183">
        <f>J14+J19+J22+J25+J34+J38+J52</f>
        <v>975.4000000000001</v>
      </c>
      <c r="K61" s="183">
        <f>K14+K19+K22+K25+K34+K38+K52</f>
        <v>1196</v>
      </c>
      <c r="L61" s="183">
        <f>L14+L19+L22+L25+L34+L38+L52</f>
        <v>1217.3</v>
      </c>
    </row>
    <row r="62" spans="1:10" ht="15.75" customHeight="1">
      <c r="A62" s="37"/>
      <c r="B62" s="93"/>
      <c r="C62" s="93"/>
      <c r="D62" s="93"/>
      <c r="E62" s="88"/>
      <c r="F62" s="88"/>
      <c r="G62" s="88"/>
      <c r="H62" s="38"/>
      <c r="I62" s="38"/>
      <c r="J62" s="39"/>
    </row>
    <row r="63" spans="2:10" ht="18">
      <c r="B63" s="94"/>
      <c r="C63" s="94"/>
      <c r="D63" s="94"/>
      <c r="J63" s="41"/>
    </row>
  </sheetData>
  <sheetProtection/>
  <mergeCells count="17">
    <mergeCell ref="A8:J8"/>
    <mergeCell ref="B12:E12"/>
    <mergeCell ref="A6:K6"/>
    <mergeCell ref="A10:A11"/>
    <mergeCell ref="B10:E11"/>
    <mergeCell ref="F10:F11"/>
    <mergeCell ref="A7:L7"/>
    <mergeCell ref="G10:G11"/>
    <mergeCell ref="H10:H11"/>
    <mergeCell ref="I10:I11"/>
    <mergeCell ref="J10:L10"/>
    <mergeCell ref="E1:F1"/>
    <mergeCell ref="H1:I1"/>
    <mergeCell ref="E3:G3"/>
    <mergeCell ref="E4:F4"/>
    <mergeCell ref="H4:I4"/>
    <mergeCell ref="H3:L3"/>
  </mergeCells>
  <printOptions/>
  <pageMargins left="0.7480314960629921" right="0.2362204724409449" top="0.5118110236220472" bottom="0.5118110236220472" header="0.5118110236220472" footer="0.5118110236220472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24"/>
  <sheetViews>
    <sheetView view="pageBreakPreview" zoomScale="80" zoomScaleSheetLayoutView="80" zoomScalePageLayoutView="0" workbookViewId="0" topLeftCell="A5">
      <selection activeCell="B8" sqref="B8:C8"/>
    </sheetView>
  </sheetViews>
  <sheetFormatPr defaultColWidth="9.140625" defaultRowHeight="12.75"/>
  <cols>
    <col min="1" max="1" width="59.28125" style="44" customWidth="1"/>
    <col min="2" max="2" width="48.140625" style="44" customWidth="1"/>
    <col min="3" max="16384" width="9.140625" style="44" customWidth="1"/>
  </cols>
  <sheetData>
    <row r="1" s="98" customFormat="1" ht="15" hidden="1">
      <c r="A1" s="96"/>
    </row>
    <row r="2" spans="1:3" s="98" customFormat="1" ht="15" hidden="1">
      <c r="A2" s="96"/>
      <c r="B2" s="385"/>
      <c r="C2" s="386"/>
    </row>
    <row r="3" spans="1:3" s="98" customFormat="1" ht="15" hidden="1">
      <c r="A3" s="96"/>
      <c r="B3" s="387"/>
      <c r="C3" s="386"/>
    </row>
    <row r="4" spans="1:3" s="98" customFormat="1" ht="15" hidden="1">
      <c r="A4" s="96"/>
      <c r="B4" s="76"/>
      <c r="C4" s="97"/>
    </row>
    <row r="5" spans="1:5" s="98" customFormat="1" ht="15">
      <c r="A5" s="96"/>
      <c r="B5" s="326" t="s">
        <v>243</v>
      </c>
      <c r="C5" s="326"/>
      <c r="D5" s="289"/>
      <c r="E5" s="86"/>
    </row>
    <row r="6" spans="1:5" s="98" customFormat="1" ht="15">
      <c r="A6" s="96"/>
      <c r="B6" s="290" t="s">
        <v>232</v>
      </c>
      <c r="C6" s="290"/>
      <c r="D6" s="289"/>
      <c r="E6" s="86"/>
    </row>
    <row r="7" spans="1:5" s="98" customFormat="1" ht="15">
      <c r="A7" s="96"/>
      <c r="B7" s="327" t="s">
        <v>233</v>
      </c>
      <c r="C7" s="327"/>
      <c r="D7" s="327"/>
      <c r="E7" s="86"/>
    </row>
    <row r="8" spans="1:5" s="98" customFormat="1" ht="15">
      <c r="A8" s="96"/>
      <c r="B8" s="326" t="s">
        <v>261</v>
      </c>
      <c r="C8" s="326"/>
      <c r="D8" s="289"/>
      <c r="E8" s="86"/>
    </row>
    <row r="9" spans="2:4" s="2" customFormat="1" ht="21" customHeight="1">
      <c r="B9" s="332"/>
      <c r="C9" s="332"/>
      <c r="D9" s="5"/>
    </row>
    <row r="10" spans="1:7" ht="15">
      <c r="A10" s="45"/>
      <c r="B10" s="81"/>
      <c r="C10" s="46"/>
      <c r="D10" s="46"/>
      <c r="E10" s="43"/>
      <c r="F10" s="43"/>
      <c r="G10" s="43"/>
    </row>
    <row r="11" spans="1:7" ht="57" customHeight="1">
      <c r="A11" s="383" t="s">
        <v>244</v>
      </c>
      <c r="B11" s="384"/>
      <c r="C11" s="46"/>
      <c r="D11" s="46"/>
      <c r="E11" s="43"/>
      <c r="F11" s="43"/>
      <c r="G11" s="43"/>
    </row>
    <row r="12" spans="1:7" ht="23.25" customHeight="1">
      <c r="A12" s="45"/>
      <c r="B12" s="47" t="s">
        <v>94</v>
      </c>
      <c r="C12" s="46"/>
      <c r="D12" s="46"/>
      <c r="E12" s="43"/>
      <c r="F12" s="43"/>
      <c r="G12" s="43"/>
    </row>
    <row r="13" spans="1:2" ht="15">
      <c r="A13" s="48" t="s">
        <v>95</v>
      </c>
      <c r="B13" s="48" t="s">
        <v>112</v>
      </c>
    </row>
    <row r="14" spans="1:2" ht="15">
      <c r="A14" s="48">
        <v>1</v>
      </c>
      <c r="B14" s="48">
        <v>2</v>
      </c>
    </row>
    <row r="15" spans="1:2" ht="63">
      <c r="A15" s="58" t="s">
        <v>96</v>
      </c>
      <c r="B15" s="95">
        <f>'приложение 6'!J44</f>
        <v>47.8</v>
      </c>
    </row>
    <row r="16" spans="1:2" ht="141.75">
      <c r="A16" s="68" t="s">
        <v>182</v>
      </c>
      <c r="B16" s="95">
        <f>'приложение 6'!J46</f>
        <v>28.8</v>
      </c>
    </row>
    <row r="17" spans="1:2" ht="51.75" customHeight="1">
      <c r="A17" s="58" t="s">
        <v>97</v>
      </c>
      <c r="B17" s="95">
        <f>'приложение 6'!J52</f>
        <v>16.4</v>
      </c>
    </row>
    <row r="18" spans="1:2" ht="95.25" customHeight="1">
      <c r="A18" s="58" t="s">
        <v>114</v>
      </c>
      <c r="B18" s="95">
        <f>'приложение 6'!J48</f>
        <v>62.2</v>
      </c>
    </row>
    <row r="19" spans="1:2" ht="78.75">
      <c r="A19" s="68" t="s">
        <v>183</v>
      </c>
      <c r="B19" s="95">
        <f>'приложение 6'!J66</f>
        <v>224.6</v>
      </c>
    </row>
    <row r="20" spans="1:2" ht="78.75">
      <c r="A20" s="58" t="s">
        <v>98</v>
      </c>
      <c r="B20" s="95">
        <f>'приложение 6'!J64</f>
        <v>25.8</v>
      </c>
    </row>
    <row r="21" spans="1:2" ht="87.75" customHeight="1">
      <c r="A21" s="58" t="s">
        <v>99</v>
      </c>
      <c r="B21" s="95">
        <f>'приложение 6'!J123</f>
        <v>1.2</v>
      </c>
    </row>
    <row r="22" spans="1:2" ht="74.25" customHeight="1">
      <c r="A22" s="68" t="s">
        <v>175</v>
      </c>
      <c r="B22" s="95">
        <f>'приложение 6'!J68</f>
        <v>0.4</v>
      </c>
    </row>
    <row r="23" spans="1:2" ht="15">
      <c r="A23" s="48" t="s">
        <v>49</v>
      </c>
      <c r="B23" s="50">
        <f>SUM(B15:B22)</f>
        <v>407.19999999999993</v>
      </c>
    </row>
    <row r="24" ht="15">
      <c r="B24" s="77"/>
    </row>
  </sheetData>
  <sheetProtection/>
  <mergeCells count="7">
    <mergeCell ref="A11:B11"/>
    <mergeCell ref="B9:C9"/>
    <mergeCell ref="B2:C2"/>
    <mergeCell ref="B3:C3"/>
    <mergeCell ref="B5:C5"/>
    <mergeCell ref="B7:D7"/>
    <mergeCell ref="B8:C8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8"/>
  <sheetViews>
    <sheetView tabSelected="1" view="pageBreakPreview" zoomScale="80" zoomScaleSheetLayoutView="80" zoomScalePageLayoutView="0" workbookViewId="0" topLeftCell="A1">
      <selection activeCell="B4" sqref="B4:C4"/>
    </sheetView>
  </sheetViews>
  <sheetFormatPr defaultColWidth="9.140625" defaultRowHeight="12.75"/>
  <cols>
    <col min="1" max="1" width="54.140625" style="44" customWidth="1"/>
    <col min="2" max="2" width="49.00390625" style="44" customWidth="1"/>
    <col min="3" max="16384" width="9.140625" style="44" customWidth="1"/>
  </cols>
  <sheetData>
    <row r="1" spans="2:6" ht="15">
      <c r="B1" s="326" t="s">
        <v>245</v>
      </c>
      <c r="C1" s="326"/>
      <c r="D1" s="289"/>
      <c r="E1" s="82"/>
      <c r="F1" s="82"/>
    </row>
    <row r="2" spans="2:6" ht="15">
      <c r="B2" s="290" t="s">
        <v>232</v>
      </c>
      <c r="C2" s="290"/>
      <c r="D2" s="289"/>
      <c r="E2" s="82"/>
      <c r="F2" s="82"/>
    </row>
    <row r="3" spans="2:6" ht="15">
      <c r="B3" s="327" t="s">
        <v>233</v>
      </c>
      <c r="C3" s="327"/>
      <c r="D3" s="327"/>
      <c r="E3" s="327"/>
      <c r="F3" s="327"/>
    </row>
    <row r="4" spans="2:6" ht="18">
      <c r="B4" s="326" t="s">
        <v>257</v>
      </c>
      <c r="C4" s="326"/>
      <c r="D4" s="289"/>
      <c r="E4" s="84"/>
      <c r="F4" s="84"/>
    </row>
    <row r="5" spans="2:4" s="2" customFormat="1" ht="15">
      <c r="B5" s="150"/>
      <c r="C5" s="150"/>
      <c r="D5" s="90"/>
    </row>
    <row r="6" spans="1:7" ht="15">
      <c r="A6" s="45"/>
      <c r="B6" s="134"/>
      <c r="C6" s="89"/>
      <c r="D6" s="89"/>
      <c r="E6" s="43"/>
      <c r="F6" s="43"/>
      <c r="G6" s="43"/>
    </row>
    <row r="7" spans="1:7" ht="61.5" customHeight="1">
      <c r="A7" s="383" t="s">
        <v>246</v>
      </c>
      <c r="B7" s="384"/>
      <c r="C7" s="46"/>
      <c r="D7" s="46"/>
      <c r="E7" s="43"/>
      <c r="F7" s="43"/>
      <c r="G7" s="43"/>
    </row>
    <row r="8" spans="1:7" ht="15">
      <c r="A8" s="45"/>
      <c r="B8" s="47" t="s">
        <v>94</v>
      </c>
      <c r="C8" s="46"/>
      <c r="D8" s="46"/>
      <c r="E8" s="43"/>
      <c r="F8" s="43"/>
      <c r="G8" s="43"/>
    </row>
    <row r="9" spans="1:2" ht="15">
      <c r="A9" s="48" t="s">
        <v>95</v>
      </c>
      <c r="B9" s="48" t="s">
        <v>112</v>
      </c>
    </row>
    <row r="10" spans="1:2" ht="15">
      <c r="A10" s="48">
        <v>1</v>
      </c>
      <c r="B10" s="48">
        <v>2</v>
      </c>
    </row>
    <row r="11" spans="1:2" ht="15.75">
      <c r="A11" s="388" t="s">
        <v>35</v>
      </c>
      <c r="B11" s="389"/>
    </row>
    <row r="12" spans="1:2" ht="94.5">
      <c r="A12" s="58" t="s">
        <v>66</v>
      </c>
      <c r="B12" s="59">
        <f>'приложение 2'!C32</f>
        <v>47.1</v>
      </c>
    </row>
    <row r="13" spans="1:2" ht="15.75">
      <c r="A13" s="282" t="s">
        <v>36</v>
      </c>
      <c r="B13" s="284">
        <f>B12</f>
        <v>47.1</v>
      </c>
    </row>
    <row r="14" spans="1:2" ht="15.75">
      <c r="A14" s="388" t="s">
        <v>218</v>
      </c>
      <c r="B14" s="389"/>
    </row>
    <row r="15" spans="1:2" ht="104.25" customHeight="1">
      <c r="A15" s="283" t="s">
        <v>66</v>
      </c>
      <c r="B15" s="284">
        <f>B17</f>
        <v>47.1</v>
      </c>
    </row>
    <row r="16" spans="1:2" ht="15.75">
      <c r="A16" s="58" t="s">
        <v>115</v>
      </c>
      <c r="B16" s="49"/>
    </row>
    <row r="17" spans="1:2" ht="123.75" customHeight="1">
      <c r="A17" s="68" t="s">
        <v>119</v>
      </c>
      <c r="B17" s="32">
        <f>'приложение 6'!J109</f>
        <v>47.1</v>
      </c>
    </row>
    <row r="18" ht="15">
      <c r="B18" s="77"/>
    </row>
  </sheetData>
  <sheetProtection/>
  <mergeCells count="6">
    <mergeCell ref="A11:B11"/>
    <mergeCell ref="A14:B14"/>
    <mergeCell ref="B1:C1"/>
    <mergeCell ref="B3:F3"/>
    <mergeCell ref="B4:C4"/>
    <mergeCell ref="A7:B7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8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39.57421875" style="69" customWidth="1"/>
    <col min="2" max="2" width="29.421875" style="69" customWidth="1"/>
    <col min="3" max="3" width="16.8515625" style="69" customWidth="1"/>
    <col min="4" max="16384" width="9.140625" style="69" customWidth="1"/>
  </cols>
  <sheetData>
    <row r="1" spans="1:4" ht="15.75" customHeight="1">
      <c r="A1" s="56"/>
      <c r="B1" s="394" t="s">
        <v>201</v>
      </c>
      <c r="C1" s="394"/>
      <c r="D1" s="90"/>
    </row>
    <row r="2" spans="1:4" ht="12.75" customHeight="1">
      <c r="A2" s="9"/>
      <c r="B2" s="390" t="s">
        <v>29</v>
      </c>
      <c r="C2" s="390"/>
      <c r="D2" s="90"/>
    </row>
    <row r="3" spans="1:4" ht="15" customHeight="1">
      <c r="A3" s="9"/>
      <c r="B3" s="390" t="s">
        <v>155</v>
      </c>
      <c r="C3" s="390"/>
      <c r="D3" s="352"/>
    </row>
    <row r="4" spans="1:4" ht="12.75" customHeight="1">
      <c r="A4" s="9"/>
      <c r="B4" s="150" t="s">
        <v>199</v>
      </c>
      <c r="C4" s="91"/>
      <c r="D4" s="90"/>
    </row>
    <row r="5" spans="1:4" ht="15.75" customHeight="1">
      <c r="A5" s="9"/>
      <c r="B5" s="134"/>
      <c r="C5" s="89"/>
      <c r="D5" s="89"/>
    </row>
    <row r="6" spans="2:3" ht="11.25" customHeight="1">
      <c r="B6" s="395"/>
      <c r="C6" s="395"/>
    </row>
    <row r="7" spans="1:3" ht="57.75" customHeight="1">
      <c r="A7" s="396" t="s">
        <v>202</v>
      </c>
      <c r="B7" s="397"/>
      <c r="C7" s="397"/>
    </row>
    <row r="8" ht="14.25" customHeight="1">
      <c r="C8" s="70" t="s">
        <v>16</v>
      </c>
    </row>
    <row r="9" spans="1:3" ht="39" customHeight="1">
      <c r="A9" s="71" t="s">
        <v>32</v>
      </c>
      <c r="B9" s="71" t="s">
        <v>33</v>
      </c>
      <c r="C9" s="71" t="s">
        <v>34</v>
      </c>
    </row>
    <row r="10" spans="1:3" ht="18.75">
      <c r="A10" s="71">
        <v>1</v>
      </c>
      <c r="B10" s="71">
        <v>2</v>
      </c>
      <c r="C10" s="71">
        <v>3</v>
      </c>
    </row>
    <row r="11" spans="1:3" ht="22.5" customHeight="1">
      <c r="A11" s="388" t="s">
        <v>35</v>
      </c>
      <c r="B11" s="398"/>
      <c r="C11" s="389"/>
    </row>
    <row r="12" spans="1:4" s="173" customFormat="1" ht="109.5" customHeight="1">
      <c r="A12" s="250" t="s">
        <v>66</v>
      </c>
      <c r="B12" s="72" t="s">
        <v>189</v>
      </c>
      <c r="C12" s="251">
        <v>156.3</v>
      </c>
      <c r="D12" s="172"/>
    </row>
    <row r="13" spans="1:3" s="173" customFormat="1" ht="19.5" customHeight="1">
      <c r="A13" s="220" t="s">
        <v>36</v>
      </c>
      <c r="B13" s="220"/>
      <c r="C13" s="251">
        <f>C12</f>
        <v>156.3</v>
      </c>
    </row>
    <row r="14" spans="1:3" s="173" customFormat="1" ht="18.75">
      <c r="A14" s="391" t="s">
        <v>37</v>
      </c>
      <c r="B14" s="392"/>
      <c r="C14" s="393"/>
    </row>
    <row r="15" spans="1:3" s="173" customFormat="1" ht="83.25" customHeight="1">
      <c r="A15" s="252" t="s">
        <v>150</v>
      </c>
      <c r="B15" s="253" t="s">
        <v>169</v>
      </c>
      <c r="C15" s="251">
        <f>C12</f>
        <v>156.3</v>
      </c>
    </row>
    <row r="16" spans="1:3" s="173" customFormat="1" ht="26.25" customHeight="1">
      <c r="A16" s="226" t="s">
        <v>38</v>
      </c>
      <c r="B16" s="226"/>
      <c r="C16" s="254">
        <f>C15</f>
        <v>156.3</v>
      </c>
    </row>
    <row r="17" ht="16.5" customHeight="1" hidden="1">
      <c r="C17" s="73"/>
    </row>
    <row r="18" ht="15.75" customHeight="1">
      <c r="C18" s="73"/>
    </row>
  </sheetData>
  <sheetProtection/>
  <mergeCells count="7">
    <mergeCell ref="B3:D3"/>
    <mergeCell ref="A14:C14"/>
    <mergeCell ref="B1:C1"/>
    <mergeCell ref="B2:C2"/>
    <mergeCell ref="B6:C6"/>
    <mergeCell ref="A7:C7"/>
    <mergeCell ref="A11:C11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</cp:lastModifiedBy>
  <cp:lastPrinted>2020-11-13T13:37:30Z</cp:lastPrinted>
  <dcterms:created xsi:type="dcterms:W3CDTF">1996-10-08T23:32:33Z</dcterms:created>
  <dcterms:modified xsi:type="dcterms:W3CDTF">2020-12-25T09:34:19Z</dcterms:modified>
  <cp:category/>
  <cp:version/>
  <cp:contentType/>
  <cp:contentStatus/>
</cp:coreProperties>
</file>