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99" activeTab="6"/>
  </bookViews>
  <sheets>
    <sheet name="приложение 1" sheetId="1" r:id="rId1"/>
    <sheet name="приложение 2" sheetId="2" r:id="rId2"/>
    <sheet name="приложение 5" sheetId="3" r:id="rId3"/>
    <sheet name="приложение 6" sheetId="4" r:id="rId4"/>
    <sheet name="приложение 7" sheetId="5" r:id="rId5"/>
    <sheet name="приложение 8" sheetId="6" state="hidden" r:id="rId6"/>
    <sheet name="приложение 9" sheetId="7" r:id="rId7"/>
    <sheet name="приложение 10" sheetId="8" state="hidden" r:id="rId8"/>
    <sheet name="приложение 11" sheetId="9" state="hidden" r:id="rId9"/>
  </sheets>
  <definedNames>
    <definedName name="_xlnm.Print_Titles" localSheetId="0">'приложение 1'!$16:$16</definedName>
    <definedName name="_xlnm.Print_Titles" localSheetId="2">'приложение 5'!$15:$17</definedName>
    <definedName name="_xlnm.Print_Titles" localSheetId="3">'приложение 6'!$13:$14</definedName>
    <definedName name="_xlnm.Print_Titles" localSheetId="4">'приложение 7'!$15:$17</definedName>
    <definedName name="_xlnm.Print_Titles" localSheetId="5">'приложение 8'!$11:$13</definedName>
    <definedName name="_xlnm.Print_Area" localSheetId="0">'приложение 1'!$B$1:$F$21</definedName>
    <definedName name="_xlnm.Print_Area" localSheetId="7">'приложение 10'!$A$1:$B$26</definedName>
    <definedName name="_xlnm.Print_Area" localSheetId="8">'приложение 11'!$A$1:$C$17</definedName>
    <definedName name="_xlnm.Print_Area" localSheetId="1">'приложение 2'!$A$1:$G$41</definedName>
    <definedName name="_xlnm.Print_Area" localSheetId="2">'приложение 5'!$A$1:$F$44</definedName>
    <definedName name="_xlnm.Print_Area" localSheetId="3">'приложение 6'!$A$1:$L$190</definedName>
    <definedName name="_xlnm.Print_Area" localSheetId="4">'приложение 7'!$A$1:$J$56</definedName>
    <definedName name="_xlnm.Print_Area" localSheetId="5">'приложение 8'!$A$1:$K$49</definedName>
    <definedName name="_xlnm.Print_Area" localSheetId="6">'приложение 9'!$A$1:$B$28</definedName>
  </definedNames>
  <calcPr fullCalcOnLoad="1"/>
</workbook>
</file>

<file path=xl/sharedStrings.xml><?xml version="1.0" encoding="utf-8"?>
<sst xmlns="http://schemas.openxmlformats.org/spreadsheetml/2006/main" count="1612" uniqueCount="288">
  <si>
    <t>Наименование</t>
  </si>
  <si>
    <t>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</si>
  <si>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</si>
  <si>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</si>
  <si>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</si>
  <si>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</si>
  <si>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</si>
  <si>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</si>
  <si>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Благоустройство</t>
  </si>
  <si>
    <t>СОЦИАЛЬНАЯ ПОЛИТИКА</t>
  </si>
  <si>
    <t xml:space="preserve">Наименование </t>
  </si>
  <si>
    <t>Подраздел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</si>
  <si>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</si>
  <si>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</si>
  <si>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</si>
  <si>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Обеспечение пожарной безопасности</t>
  </si>
  <si>
    <t>ВСЕГО РАСХОДОВ</t>
  </si>
  <si>
    <t>(тыс. рублей)</t>
  </si>
  <si>
    <t>РЗ</t>
  </si>
  <si>
    <t>ПР</t>
  </si>
  <si>
    <t>КЦСР</t>
  </si>
  <si>
    <t>КВР</t>
  </si>
  <si>
    <t>91</t>
  </si>
  <si>
    <t>Резервные средства</t>
  </si>
  <si>
    <t>Иные межбюджетные трансферты</t>
  </si>
  <si>
    <t>Обеспечение финансовых, налоговых и таможенных органов и органов финансового (финансово-бюджетного) надзора</t>
  </si>
  <si>
    <t>Резервные фонды местных администраций</t>
  </si>
  <si>
    <t>ГРБС</t>
  </si>
  <si>
    <t>Пенсионное обеспечение</t>
  </si>
  <si>
    <t xml:space="preserve">Распределение бюджетных ассигнований    </t>
  </si>
  <si>
    <t>к решению Совета поселения</t>
  </si>
  <si>
    <t>0</t>
  </si>
  <si>
    <t>ФИЗИЧЕСКАЯ КУЛЬТУРА И СПОРТ</t>
  </si>
  <si>
    <t>наименование</t>
  </si>
  <si>
    <t>Код бюджетной классификации</t>
  </si>
  <si>
    <t>сумма</t>
  </si>
  <si>
    <t>Доходы</t>
  </si>
  <si>
    <t>Всего доходов</t>
  </si>
  <si>
    <t>Распределение бюджетных ассигнований</t>
  </si>
  <si>
    <t>Всего бюджетных ассигнований</t>
  </si>
  <si>
    <t>Молодежная политика</t>
  </si>
  <si>
    <t>ОБРАЗОВАНИЕ</t>
  </si>
  <si>
    <t>Физическая культура</t>
  </si>
  <si>
    <t>ИСТОЧНИКИ</t>
  </si>
  <si>
    <t xml:space="preserve">Код 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</si>
  <si>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</si>
  <si>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Сумма (тыс.руб.)</t>
  </si>
  <si>
    <t>01 05 00 00 00 0000 000</t>
  </si>
  <si>
    <t>Изменение остатков средств на счетах по учету средств бюджета</t>
  </si>
  <si>
    <t>01 05 02 01 10 0000 610</t>
  </si>
  <si>
    <t>ИТОГО</t>
  </si>
  <si>
    <t>Код</t>
  </si>
  <si>
    <t>Наименование групп, подгрупп и статей доходов</t>
  </si>
  <si>
    <t>Сумма    (тыс.руб.)</t>
  </si>
  <si>
    <t>НАЛОГОВЫЕ И НЕНАЛОГОВЫЕ ДОХОДЫ</t>
  </si>
  <si>
    <t>Жилищное хозяйство</t>
  </si>
  <si>
    <t>Налог на имущество физических лиц, взимаемый по ставкам, применяемым к объектам   налогообложения, расположенным в границах 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</si>
  <si>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</si>
  <si>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</si>
  <si>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</si>
  <si>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00000</t>
  </si>
  <si>
    <t>00</t>
  </si>
  <si>
    <t>00180</t>
  </si>
  <si>
    <t>51180</t>
  </si>
  <si>
    <t>04</t>
  </si>
  <si>
    <t>02</t>
  </si>
  <si>
    <t>Дотации бюджетам сельских поселений на поддержку мер по обеспечению сбалансированности бюджетов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</si>
  <si>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</si>
  <si>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Уплата налога на имущество организаций и земельного налога</t>
  </si>
  <si>
    <t>01 05 02 01 10 0000510</t>
  </si>
  <si>
    <t>Единый сельскохозяйственный налог</t>
  </si>
  <si>
    <t xml:space="preserve">БЕЗВОЗМЕЗДНЫЕ ПОСТУПЛЕНИЯ </t>
  </si>
  <si>
    <t>Субвенции бюджетам сельских поселений на осуществление     первичного воинского учета на территориях, где отсутствуют военные  комиссариаты</t>
  </si>
  <si>
    <t xml:space="preserve"> </t>
  </si>
  <si>
    <t>Итого доходов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</si>
  <si>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</si>
  <si>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Администрация Глушковского поселения</t>
  </si>
  <si>
    <t>Обеспечение деятельности органов местного самоуправления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</si>
  <si>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</si>
  <si>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государственных (муниципальных) нужд</t>
  </si>
  <si>
    <t>Уплата прочих налогов, сборов</t>
  </si>
  <si>
    <t>Уплата иных платежей</t>
  </si>
  <si>
    <t>Межбюджетные трансферты бюджетам муниципальных районов из бюджетов сельских поселений и межбюджетные трансферты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</si>
  <si>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финансовых, налоговых и таможенных органов и органов финансового(финансово-бюджетного )надзора</t>
  </si>
  <si>
    <t>Доплаты к пенсиям, дополнительное пенсионное обеспечение</t>
  </si>
  <si>
    <t>Пособия, компенсации и иные социальные выплаты гражданам, кроме публичных нормативных обязательств</t>
  </si>
  <si>
    <t>01</t>
  </si>
  <si>
    <t>06</t>
  </si>
  <si>
    <t>11</t>
  </si>
  <si>
    <t>13</t>
  </si>
  <si>
    <t>03</t>
  </si>
  <si>
    <t>10</t>
  </si>
  <si>
    <t>05</t>
  </si>
  <si>
    <t>07</t>
  </si>
  <si>
    <t>Прочая закупка товаров, работ и услуг для обеспечения государственных (муниципальных) нужд</t>
  </si>
  <si>
    <t>(тыс. руб.)</t>
  </si>
  <si>
    <t>Наименование передаваемого полномочия</t>
  </si>
  <si>
    <t>Межбюджетные трансферты, передаваемые на осуществление полномочий по правовому обеспечению деятельности органов местного самоуправления поселения</t>
  </si>
  <si>
    <t>Межбюджетные трансферты, передаваемые на выполнение полномочий в области внешнего финансового контроля</t>
  </si>
  <si>
    <t>Межбюджетные трансферты, передаваемые на осуществление полномочий по определению поставщиков (подрядчиков, исполнителей) при осуществлении закупки товаров, работ, услуг для обеспечения государственных, муниципальных нужд</t>
  </si>
  <si>
    <t>Межбюджетные трансферты, передаваемые на осуществление полномочий в части реализации мероприятий по предоставлению мер государственной поддержки в рамках реализации подпрограммы молодежная политика</t>
  </si>
  <si>
    <t>1 00 00000 00 0000 000</t>
  </si>
  <si>
    <t>1 01 02010 01 0000 110</t>
  </si>
  <si>
    <t>1 05 03010 01 0000 110</t>
  </si>
  <si>
    <t>1 06 01030 10 0000 110</t>
  </si>
  <si>
    <t>1 06 06033 10 0000 110</t>
  </si>
  <si>
    <t>1 06 06043 10 0000 110</t>
  </si>
  <si>
    <t>1 08 04020 01 0000 110</t>
  </si>
  <si>
    <t>НАЛОГИ НА ИМУЩЕСТВО</t>
  </si>
  <si>
    <t>2 00 00000 00 0000 000</t>
  </si>
  <si>
    <t>ДОТАЦИИ БЮДЖЕТАМ СУБЪЕКТОВ РОССИЙСКОЙ ФЕДЕРАЦИИ И МУНИЦИПАЛЬНЫХ ОБРАЗОВАНИЙ</t>
  </si>
  <si>
    <t>СУБВЕНЦИИ ОТ БЮДЖЕТОВ БЮДЖЕТНОЙ СИСТЕМЫ</t>
  </si>
  <si>
    <t>ИНЫЕ МЕЖБЮДЖЕТНЫЕ ТРАНСФЕРТЫ</t>
  </si>
  <si>
    <t>Сумма расходов</t>
  </si>
  <si>
    <t>1 11 05035 10 0000 120</t>
  </si>
  <si>
    <t>Межбюджетные трансферты, передаваемые для осуществления полномочий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</si>
  <si>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В том числе:</t>
  </si>
  <si>
    <t>00190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</si>
  <si>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</si>
  <si>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СУБСИДИИ БЮДЖЕТАМ БЮДЖЕТНОЙ СИСТЕМЫ РОССИЙСКОЙ ФЕДЕРАЦИИ (МЕЖБЮДЖЕТНЫЕ СУБСИДИИ) </t>
  </si>
  <si>
    <t>межбюджетные трансферты, выделенные на осуществление переданных полномочий в части содержания муниципального жилищного контроля, осуществлению полномочий в части обеспечения проживающих в поселении и нуждающихся в жилых помещениях малоимущих граждан жилыми помещениями, организация строительства муниципального жилого фонда, создание условий для жилищного строительства, а также иные полномочия органов местного самоуправления в соответствии с жилищным законодательством</t>
  </si>
  <si>
    <t>межбюджетные трансферты, выделенные на осуществление переданных полномочий в части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</t>
  </si>
  <si>
    <t>Условно утверждаемые расходы</t>
  </si>
  <si>
    <t>8</t>
  </si>
  <si>
    <t>Расходы на выплаты персоналу муниципальных органов</t>
  </si>
  <si>
    <t>Расходы на обеспечение функций муниципальных органов</t>
  </si>
  <si>
    <t>Иные закупки товаров, работ и услуг для обеспечения
государственных (муниципальных) нужд</t>
  </si>
  <si>
    <t>Уплата налогов, сборов и иных платежей</t>
  </si>
  <si>
    <t>90000</t>
  </si>
  <si>
    <t>Осуществление переданных полномочий по правовому обеспечению деятельности органов местного самоуправления</t>
  </si>
  <si>
    <t>90110</t>
  </si>
  <si>
    <t>Осуществление полномочий 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</si>
  <si>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90140</t>
  </si>
  <si>
    <t>90120</t>
  </si>
  <si>
    <t>Осуществление переданных полномочий в области внешнего финансового контроля</t>
  </si>
  <si>
    <t>90130</t>
  </si>
  <si>
    <t>70</t>
  </si>
  <si>
    <t>Осуществление полномочий в части по определению поставщиков (подрядчиков, исполнителей) при осуществлении закупок товаров, работ и услуг для обеспечения государственных и муниципальных нужд</t>
  </si>
  <si>
    <t>90160</t>
  </si>
  <si>
    <t>Расходы на обеспечение функций государственных (муниципальных) органов</t>
  </si>
  <si>
    <t>Осуществление первичного воинского учета на территориях, где отсутствуют военные комиссариаты</t>
  </si>
  <si>
    <t>23010</t>
  </si>
  <si>
    <t>Расходы на осуществление переданных полномочий по содержанию муниципального жилищного фонда, обеспечения проживающих в поселении и нуждающихся в жилых помещениях малоимущих граждан жилыми помещениями, организация строительства муниципального жилищного фонда</t>
  </si>
  <si>
    <t>90010</t>
  </si>
  <si>
    <t>Расходы на осуществление переданных полномочий в части организации в границах поселения электро-, тепло-, газо- и водоснабжения населения, водоотведения, снабжения населения топливом</t>
  </si>
  <si>
    <t>90020</t>
  </si>
  <si>
    <t>Расходы на уличное освещение</t>
  </si>
  <si>
    <t>23020</t>
  </si>
  <si>
    <t>Расходы на организацию и содержание мест захоронения</t>
  </si>
  <si>
    <t>23030</t>
  </si>
  <si>
    <t>23050</t>
  </si>
  <si>
    <t>Осуществление переданных полномочий в части реализации мероприятий по предоставлению мер государственной поддержки в рамках реализации подпрограммы молодежная политика</t>
  </si>
  <si>
    <t>90170</t>
  </si>
  <si>
    <t>НАЦИОНАЛЬНАЯ ЭКОНОМИКА</t>
  </si>
  <si>
    <t>Иные межбюджетные трансферты на капитальный ремонт и ремонт автомобильных дорог местного значения в границах населенных пунктов</t>
  </si>
  <si>
    <t>90030</t>
  </si>
  <si>
    <t>Осуществление части полномочий по созданию условий для обеспечения жителей поселения услугами связи, общественного питания, торговли и бытового обслуживания - создания условий для развития мобильной торговли в малонаселенных  и труднодоступных населенных пунктах</t>
  </si>
  <si>
    <t>90240</t>
  </si>
  <si>
    <t>Другие вопросы в области жилищно-коммунального хозяйства</t>
  </si>
  <si>
    <t>2020 год</t>
  </si>
  <si>
    <t xml:space="preserve">"О  бюджете Глушковского сельского поселения   </t>
  </si>
  <si>
    <t>9</t>
  </si>
  <si>
    <t>РАСПРЕДЕЛЕНИЕ</t>
  </si>
  <si>
    <t>Муниципальная   программа «Развитие территории Глушковского сельского поселения на 2018 – 2020 годы»</t>
  </si>
  <si>
    <t>ПРОЧИЕ БЕЗВОЗМЕЗДНЫЕ ПОСТУПЛЕНИЯ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</si>
  <si>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</si>
  <si>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09</t>
  </si>
  <si>
    <t>S1090</t>
  </si>
  <si>
    <t>20600</t>
  </si>
  <si>
    <t>Обеспечение мер пожарной безопасности</t>
  </si>
  <si>
    <t>Основное мероприятие, направленное на повышение уровня комплексного обустройства населенных пунктов</t>
  </si>
  <si>
    <t>Мероприятия по благоустройству поселения</t>
  </si>
  <si>
    <t xml:space="preserve">Основное мероприятие, направленное на содержание муниципальных дорог  общего пользования </t>
  </si>
  <si>
    <t>Основное мероприятие, направленное на создание условий  развития мобильной торговли для граждан, находящихся в малонаселенных и труднодоступных  населенных пунктах</t>
  </si>
  <si>
    <t>Основное мероприятие, направленное на обеспечение мер пожарной безопасности</t>
  </si>
  <si>
    <t>Основное мероприятие, направленное на организацию и проведение мероприятий по направлениям государственной молодежной политики</t>
  </si>
  <si>
    <t>Основное мероприятие, направленное на развитие физической культуры и спорта</t>
  </si>
  <si>
    <t>Мероприятия в области спорта и физической культуры</t>
  </si>
  <si>
    <t xml:space="preserve">Социальные выплаты гражданам, кроме публичных
нормативных социальных выплат
</t>
  </si>
  <si>
    <t>5</t>
  </si>
  <si>
    <t>805 04 09 01 0 04 90030 240</t>
  </si>
  <si>
    <t>ИТОГО РАСХОДОВ</t>
  </si>
  <si>
    <t>Доплаты к пенсиям муниципальных служащих</t>
  </si>
  <si>
    <t>83010</t>
  </si>
  <si>
    <t>Прочие субсидии бюджетам сельских поселений</t>
  </si>
  <si>
    <t>Осуществление полномочий по определению стоимости услуг, предоставляемых согласно гарантированному перечню услуг по погребению</t>
  </si>
  <si>
    <t>Межбюджетные трансферты, передаваемые на осуществление полномочий по определению стоимости услуг, предоставляемых согласно гарантированному перечню услуг по погребению</t>
  </si>
  <si>
    <t>90260</t>
  </si>
  <si>
    <t>72270</t>
  </si>
  <si>
    <t>Субсидия на реализацию проекта "Народный бюджет"</t>
  </si>
  <si>
    <t>% к плану</t>
  </si>
  <si>
    <t>Факт на 14.09</t>
  </si>
  <si>
    <t>2021 год</t>
  </si>
  <si>
    <t xml:space="preserve">Межбюджетные трансферты, передаваемые на осуществление 
внутреннего муниципального  финансового контроля и контроля в сфере закупок, 
по проведению анализа осуществления главными администраторами бюджетных средств внутреннего финансового контроля и внутреннего финансового аудита
</t>
  </si>
  <si>
    <t>Межбюджетные трансферты, передаваемые на осуществление полномочий по исполнению бюджета поселения в части ведения бюджетного (бухгалтерского) учета и составлению бюджетной (бухгалтерской) отчетности</t>
  </si>
  <si>
    <t>2 02 15002 10 0000 150</t>
  </si>
  <si>
    <t>2 02 29999 10 0000 150</t>
  </si>
  <si>
    <t>2 02 35118 10 0000 150</t>
  </si>
  <si>
    <t>2 02 40014 10 0000 150</t>
  </si>
  <si>
    <t>2 07 05020 10 0000  150</t>
  </si>
  <si>
    <t>805 2 02 04014 10 0000 150</t>
  </si>
  <si>
    <t>Осуществление 
внутреннего муниципального  финансового контроля и контроля в сфере закупок, 
по проведению анализа осуществления главными администраторами бюджетных средств внутреннего финансового контроля и внутреннего финансового аудита</t>
  </si>
  <si>
    <t>Осуществление полномочий по исполнению бюджета поселения в части ведения бюджетного (бухгалтерского) учета и составлению бюджетной (бухгалтерской) отчетности</t>
  </si>
  <si>
    <t>90230</t>
  </si>
  <si>
    <t>бюджетных ассигнований  на реализацию муниципальной программы «Развитие территории Глушковского сельского поселения на 2018 – 2020 годы»</t>
  </si>
  <si>
    <t>Организация уличного освещения</t>
  </si>
  <si>
    <t>Дорожное хозяйство (дорожные фонды)</t>
  </si>
  <si>
    <t>S3350</t>
  </si>
  <si>
    <t>Обустройство систем уличного освещения</t>
  </si>
  <si>
    <t>Основное мероприятие "Жилищное  хозяйство"</t>
  </si>
  <si>
    <t>Основное мероприятие по коммунальному хозяйству, направленное на содержание водопроводной сети</t>
  </si>
  <si>
    <t>08</t>
  </si>
  <si>
    <t>иные межбюджетные трансферты на капитальный ремонт и ремонт автомобильных дорог местного значения в границах населенных пунктов</t>
  </si>
  <si>
    <t>72310</t>
  </si>
  <si>
    <t>Исполнение судебных актов</t>
  </si>
  <si>
    <t>на 2020 год и плановый период 2021 и 2022 годов"</t>
  </si>
  <si>
    <t>2022 год</t>
  </si>
  <si>
    <t>внутреннего финансирования дефицита бюджета поселения на 2020 год и плановый период 2021 и 2022 годов</t>
  </si>
  <si>
    <t>Объем доходов  бюджета Глушковского сельского поселения на 2020 год и плановый период 2021 и 2022 годов, формируемый за счет налоговых и неналоговых доходов, а также безвозмездных поступлений</t>
  </si>
  <si>
    <t>по разделам, подразделам,  классификации расходов на 2020 год и плановый период 2021 и 2022 годов</t>
  </si>
  <si>
    <t>Приложение  6</t>
  </si>
  <si>
    <t>Распределение бюджетных ассигнований по разделам, подразделам, целевым статьям и видам расходов в ведомственной структуре расходов  бюджета поселения на 2020 год и плановый период 2021 и 2022 годов</t>
  </si>
  <si>
    <t>Приложение  8</t>
  </si>
  <si>
    <t>бюджетных ассигнований  на реализацию муниципальной программы «Развитие территории Глушковского сельского поселения на 2021 – 2025 годы»</t>
  </si>
  <si>
    <t>Межбюджетные трансферты, передаваемые бюджету Белозерского муниципального района в связи с осуществлением органами местного самоуправления Белозерского муниципального района полномочий по вопросам местного значения в соответствии с заключенными соглашениями на 2020 год</t>
  </si>
  <si>
    <t>Межбюджетные трансферты, передаваемые бюджету Глушковского сельского поселения из бюджета муниципального района на осуществление части полномочий по решению вопросов местного значения в соответствии с заключенным соглашением на 2020 год</t>
  </si>
  <si>
    <t>Приложение  11</t>
  </si>
  <si>
    <t>Распределение объемов межбюджетных трансфертов бюджету Глушковского сельского поселения за счет средств Дорожного фонда Белозерского муниципального района на 2020 год</t>
  </si>
  <si>
    <t>Фонд оплаты труда муниципальных органов</t>
  </si>
  <si>
    <t xml:space="preserve">Взносы по обязательному социальному страхованию на выплаты денежного содержания и иные выплаты работникам муниципальных  органов </t>
  </si>
  <si>
    <t xml:space="preserve">Взносы по обязательному социальному страхованию на выплаты денежного содержания и иные выплаты работникам муниципальных органов </t>
  </si>
  <si>
    <t>Обеспечение проведения выборов и референдумов</t>
  </si>
  <si>
    <t>Проведение выборов и референдумов</t>
  </si>
  <si>
    <t>94</t>
  </si>
  <si>
    <t>Проведение выборов Главы муниципального образования</t>
  </si>
  <si>
    <t>3</t>
  </si>
  <si>
    <t>00030</t>
  </si>
  <si>
    <t>Специальные расходы</t>
  </si>
  <si>
    <t>Единая субвенция бюджетам муниципальных образований</t>
  </si>
  <si>
    <t>Фонд оплаты труда муниципальных органов на осуществление первичного воинского учета на территориях, где отсутствуют военные комиссариаты</t>
  </si>
  <si>
    <t>Взносы по обязательному социальному страхованию
на выплаты денежного содержания и иные выплаты работникам муниципальных органов на осуществление первичного воинского учета на территориях, где отсутствуют военные комиссариаты</t>
  </si>
  <si>
    <t>Муниципальная   программа «Развитие территории Глушковского сельского поселения на 2021 – 2025 годы»</t>
  </si>
  <si>
    <t>43</t>
  </si>
  <si>
    <t>Осуществление полномочий в части присвоения адресов объектам адресации, изменения, аннулирования адресов, присвоения наименований элементам улично-дорожной сети (наименований элементам планировочной структуры в границах поселения, изменения, аннулирования таких наименований, размещения информации в государственном адресном реестре</t>
  </si>
  <si>
    <t>90270</t>
  </si>
  <si>
    <t>Межбюджетные трансферты, передаваемые на осуществление полномочий в части присвоения адресов объектам адресации, изменения, аннулирования адресов, присвоения наименований элементам улично-дорожной сети (наименований элементам планировочной структуры в границах поселения, изменения, аннулирования таких наименований, размещения информации в государственном адресном реестре</t>
  </si>
  <si>
    <t>Увеличение прочих остатков денежных средств   бюджетов сельских  поселений</t>
  </si>
  <si>
    <t>Уменьшение прочих остатков денежных средств   бюджетов сельских  поселений</t>
  </si>
  <si>
    <t>Реализация мероприятий проекта "Народный бюджет"</t>
  </si>
  <si>
    <t>S2270</t>
  </si>
  <si>
    <t>"Приложение  1</t>
  </si>
  <si>
    <t>№ 29 от 27.12.2019</t>
  </si>
  <si>
    <t>".</t>
  </si>
  <si>
    <t>Приложение 1</t>
  </si>
  <si>
    <t>"Приложение  2</t>
  </si>
  <si>
    <t xml:space="preserve">  № 29 от 27.12.2019</t>
  </si>
  <si>
    <t>"Приложение  5</t>
  </si>
  <si>
    <t>"Приложение  10</t>
  </si>
  <si>
    <t>"Приложение  7</t>
  </si>
  <si>
    <t>Приложение 2</t>
  </si>
  <si>
    <t xml:space="preserve">  к решению Совета поселения</t>
  </si>
  <si>
    <t>Приложение 4</t>
  </si>
  <si>
    <t>Приложение 5</t>
  </si>
  <si>
    <t>Приложение 7</t>
  </si>
  <si>
    <t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t>
  </si>
  <si>
    <t>70030</t>
  </si>
  <si>
    <t>Расходы на выплаты персоналу государственных (муниципальных) органов</t>
  </si>
  <si>
    <r>
      <t>Ост</t>
    </r>
    <r>
      <rPr>
        <b/>
        <sz val="11"/>
        <color indexed="8"/>
        <rFont val="Times New Roman"/>
        <family val="1"/>
      </rPr>
      <t>аток средств на начало года</t>
    </r>
  </si>
  <si>
    <t>Расходы</t>
  </si>
  <si>
    <t>от      30.01.2020    № 1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</si>
  <si>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</si>
  <si>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</si>
  <si>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"Приложение  9</t>
  </si>
  <si>
    <t>2 02 15853 10 0000 150</t>
  </si>
  <si>
    <t>Дотации бюджетам сельских поселений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</si>
  <si>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2 02 36900 10 0000 150</t>
  </si>
  <si>
    <t>Единая субвенция бюджетам сельских поселений из бюджета субъекта Российской Федерации</t>
  </si>
  <si>
    <t>Приложение 6</t>
  </si>
  <si>
    <t>Выполнение других обязательств государства</t>
  </si>
  <si>
    <t>20520</t>
  </si>
  <si>
    <t>Иные закупки товаров, работ и услуг для обеспечения государственных (муниципальных) нужд</t>
  </si>
  <si>
    <t>Приложение 3</t>
  </si>
  <si>
    <t xml:space="preserve">   от  30.11.2020     № 38ш</t>
  </si>
  <si>
    <t xml:space="preserve">      от  30.11.2020      № 38</t>
  </si>
  <si>
    <t xml:space="preserve">   от 30.11.2020  № 38</t>
  </si>
  <si>
    <t xml:space="preserve">   от  30.11.2020   № 38</t>
  </si>
  <si>
    <t xml:space="preserve">     от 30.11.2020   № 38</t>
  </si>
  <si>
    <t>от  30.11.2020   № 38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</si>
</sst>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;[Red]\-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00"/>
    <numFmt numFmtId="188" formatCode="00"/>
    <numFmt numFmtId="189" formatCode="* _-#,##0&quot;р.&quot;;* \-#,##0&quot;р.&quot;;* _-&quot;-&quot;&quot;р.&quot;;@"/>
    <numFmt numFmtId="190" formatCode="* #,##0;* \-#,##0;* &quot;-&quot;;@"/>
    <numFmt numFmtId="191" formatCode="* _-#,##0.00&quot;р.&quot;;* \-#,##0.00&quot;р.&quot;;* _-&quot;-&quot;??&quot;р.&quot;;@"/>
    <numFmt numFmtId="192" formatCode="* #,##0.00;* \-#,##0.00;* &quot;-&quot;??;@"/>
    <numFmt numFmtId="193" formatCode="\$#,##0_);\(\$#,##0\)"/>
    <numFmt numFmtId="194" formatCode="\$#,##0_);[Red]\(\$#,##0\)"/>
    <numFmt numFmtId="195" formatCode="\$#,##0.00_);\(\$#,##0.00\)"/>
    <numFmt numFmtId="196" formatCode="\$#,##0.00_);[Red]\(\$#,##0.00\)"/>
    <numFmt numFmtId="197" formatCode="0000"/>
    <numFmt numFmtId="198" formatCode="00\.00\.00"/>
    <numFmt numFmtId="199" formatCode="000\.00\.000\.0"/>
    <numFmt numFmtId="200" formatCode="00\.000\.000"/>
    <numFmt numFmtId="201" formatCode="#,##0.00;[Red]\-#,##0.00;0.00"/>
    <numFmt numFmtId="202" formatCode="#,##0_ ;[Red]\-#,##0\ "/>
    <numFmt numFmtId="203" formatCode="000000"/>
    <numFmt numFmtId="204" formatCode="[$-FC19]d\ mmmm\ yyyy\ &quot;г.&quot;"/>
  </numFmts>
  <fonts count="66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1"/>
      <name val="Arial Cyr"/>
      <family val="0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name val="Arial"/>
      <family val="2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i/>
      <sz val="10"/>
      <color indexed="10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4"/>
      <name val="Arial"/>
      <family val="2"/>
    </font>
    <font>
      <i/>
      <sz val="12"/>
      <color indexed="12"/>
      <name val="Arial"/>
      <family val="2"/>
    </font>
    <font>
      <b/>
      <i/>
      <sz val="12"/>
      <color indexed="12"/>
      <name val="Arial"/>
      <family val="2"/>
    </font>
    <font>
      <b/>
      <sz val="12"/>
      <color indexed="12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10"/>
      <name val="Arial"/>
      <family val="2"/>
    </font>
    <font>
      <sz val="12"/>
      <color indexed="30"/>
      <name val="Arial"/>
      <family val="2"/>
    </font>
    <font>
      <b/>
      <sz val="9"/>
      <color indexed="10"/>
      <name val="Times New Roman"/>
      <family val="1"/>
    </font>
    <font>
      <b/>
      <sz val="9"/>
      <color indexed="1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darkDown">
        <fgColor indexed="10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3" applyNumberFormat="0">
      <alignment horizontal="right" vertical="top"/>
      <protection/>
    </xf>
    <xf numFmtId="0" fontId="13" fillId="0" borderId="3" applyNumberFormat="0">
      <alignment horizontal="right" vertical="top"/>
      <protection/>
    </xf>
    <xf numFmtId="0" fontId="13" fillId="21" borderId="3" applyNumberFormat="0">
      <alignment horizontal="right" vertical="top"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9" fontId="13" fillId="20" borderId="3">
      <alignment horizontal="left" vertical="top"/>
      <protection/>
    </xf>
    <xf numFmtId="49" fontId="34" fillId="0" borderId="3">
      <alignment horizontal="left" vertical="top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3" fillId="11" borderId="3">
      <alignment horizontal="left" vertical="top" wrapText="1"/>
      <protection/>
    </xf>
    <xf numFmtId="0" fontId="34" fillId="0" borderId="3">
      <alignment horizontal="left" vertical="top" wrapText="1"/>
      <protection/>
    </xf>
    <xf numFmtId="0" fontId="13" fillId="2" borderId="3">
      <alignment horizontal="left" vertical="top" wrapText="1"/>
      <protection/>
    </xf>
    <xf numFmtId="0" fontId="13" fillId="22" borderId="3">
      <alignment horizontal="left" vertical="top" wrapText="1"/>
      <protection/>
    </xf>
    <xf numFmtId="0" fontId="13" fillId="23" borderId="3">
      <alignment horizontal="left" vertical="top" wrapText="1"/>
      <protection/>
    </xf>
    <xf numFmtId="0" fontId="13" fillId="24" borderId="3">
      <alignment horizontal="left" vertical="top" wrapText="1"/>
      <protection/>
    </xf>
    <xf numFmtId="0" fontId="13" fillId="0" borderId="3">
      <alignment horizontal="left" vertical="top" wrapText="1"/>
      <protection/>
    </xf>
    <xf numFmtId="0" fontId="35" fillId="0" borderId="0">
      <alignment horizontal="left" vertical="top"/>
      <protection/>
    </xf>
    <xf numFmtId="0" fontId="17" fillId="0" borderId="7" applyNumberFormat="0" applyFill="0" applyAlignment="0" applyProtection="0"/>
    <xf numFmtId="0" fontId="18" fillId="25" borderId="8" applyNumberFormat="0" applyAlignment="0" applyProtection="0"/>
    <xf numFmtId="0" fontId="19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11" borderId="9" applyNumberFormat="0">
      <alignment horizontal="right" vertical="top"/>
      <protection/>
    </xf>
    <xf numFmtId="0" fontId="13" fillId="2" borderId="9" applyNumberFormat="0">
      <alignment horizontal="right" vertical="top"/>
      <protection/>
    </xf>
    <xf numFmtId="0" fontId="13" fillId="0" borderId="3" applyNumberFormat="0">
      <alignment horizontal="right" vertical="top"/>
      <protection/>
    </xf>
    <xf numFmtId="0" fontId="13" fillId="0" borderId="3" applyNumberFormat="0">
      <alignment horizontal="right" vertical="top"/>
      <protection/>
    </xf>
    <xf numFmtId="0" fontId="13" fillId="22" borderId="9" applyNumberFormat="0">
      <alignment horizontal="right" vertical="top"/>
      <protection/>
    </xf>
    <xf numFmtId="0" fontId="13" fillId="0" borderId="3" applyNumberFormat="0">
      <alignment horizontal="right" vertical="top"/>
      <protection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27" borderId="10" applyNumberFormat="0" applyFont="0" applyAlignment="0" applyProtection="0"/>
    <xf numFmtId="9" fontId="0" fillId="0" borderId="0" applyFont="0" applyFill="0" applyBorder="0" applyAlignment="0" applyProtection="0"/>
    <xf numFmtId="49" fontId="36" fillId="26" borderId="3">
      <alignment horizontal="left" vertical="top" wrapText="1"/>
      <protection/>
    </xf>
    <xf numFmtId="49" fontId="13" fillId="0" borderId="3">
      <alignment horizontal="left" vertical="top" wrapText="1"/>
      <protection/>
    </xf>
    <xf numFmtId="0" fontId="24" fillId="0" borderId="11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13" fillId="24" borderId="3">
      <alignment horizontal="left" vertical="top" wrapText="1"/>
      <protection/>
    </xf>
    <xf numFmtId="0" fontId="13" fillId="0" borderId="3">
      <alignment horizontal="left" vertical="top" wrapText="1"/>
      <protection/>
    </xf>
  </cellStyleXfs>
  <cellXfs count="442">
    <xf numFmtId="0" fontId="0" fillId="0" borderId="0" xfId="0" applyAlignment="1">
      <alignment/>
    </xf>
    <xf numFmtId="0" fontId="28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75" applyFont="1">
      <alignment/>
      <protection/>
    </xf>
    <xf numFmtId="0" fontId="1" fillId="0" borderId="0" xfId="75" applyFont="1" applyAlignment="1">
      <alignment horizontal="center" vertical="top" wrapText="1"/>
      <protection/>
    </xf>
    <xf numFmtId="0" fontId="0" fillId="0" borderId="0" xfId="73" applyBorder="1">
      <alignment/>
      <protection/>
    </xf>
    <xf numFmtId="0" fontId="0" fillId="0" borderId="0" xfId="73" applyFill="1" applyBorder="1">
      <alignment/>
      <protection/>
    </xf>
    <xf numFmtId="0" fontId="4" fillId="0" borderId="0" xfId="73" applyFont="1" applyAlignment="1">
      <alignment horizontal="left" vertical="top"/>
      <protection/>
    </xf>
    <xf numFmtId="0" fontId="4" fillId="0" borderId="0" xfId="73" applyFont="1" applyAlignment="1">
      <alignment horizontal="justify" vertical="top"/>
      <protection/>
    </xf>
    <xf numFmtId="0" fontId="4" fillId="0" borderId="0" xfId="73" applyFont="1" applyFill="1" applyBorder="1" applyAlignment="1">
      <alignment horizontal="left" vertical="top"/>
      <protection/>
    </xf>
    <xf numFmtId="0" fontId="37" fillId="0" borderId="0" xfId="76" applyFont="1" applyFill="1" applyAlignment="1">
      <alignment/>
      <protection/>
    </xf>
    <xf numFmtId="0" fontId="1" fillId="0" borderId="0" xfId="75" applyFont="1" applyFill="1">
      <alignment/>
      <protection/>
    </xf>
    <xf numFmtId="0" fontId="4" fillId="0" borderId="0" xfId="75" applyFont="1" applyFill="1">
      <alignment/>
      <protection/>
    </xf>
    <xf numFmtId="0" fontId="38" fillId="0" borderId="12" xfId="75" applyFont="1" applyFill="1" applyBorder="1" applyAlignment="1">
      <alignment horizontal="center" vertical="top" wrapText="1"/>
      <protection/>
    </xf>
    <xf numFmtId="0" fontId="41" fillId="0" borderId="0" xfId="76" applyFont="1" applyFill="1" applyAlignment="1">
      <alignment/>
      <protection/>
    </xf>
    <xf numFmtId="0" fontId="13" fillId="0" borderId="0" xfId="76" applyFont="1" applyFill="1" applyAlignment="1">
      <alignment/>
      <protection/>
    </xf>
    <xf numFmtId="180" fontId="4" fillId="28" borderId="0" xfId="66" applyNumberFormat="1" applyFont="1" applyFill="1" applyBorder="1" applyAlignment="1" applyProtection="1">
      <alignment horizontal="right"/>
      <protection hidden="1"/>
    </xf>
    <xf numFmtId="0" fontId="0" fillId="28" borderId="0" xfId="0" applyFont="1" applyFill="1" applyBorder="1" applyAlignment="1">
      <alignment/>
    </xf>
    <xf numFmtId="0" fontId="4" fillId="28" borderId="0" xfId="0" applyFont="1" applyFill="1" applyAlignment="1">
      <alignment/>
    </xf>
    <xf numFmtId="0" fontId="4" fillId="28" borderId="0" xfId="66" applyFont="1" applyFill="1" applyProtection="1">
      <alignment/>
      <protection hidden="1"/>
    </xf>
    <xf numFmtId="0" fontId="4" fillId="28" borderId="0" xfId="66" applyFont="1" applyFill="1" applyAlignment="1" applyProtection="1">
      <alignment wrapText="1"/>
      <protection hidden="1"/>
    </xf>
    <xf numFmtId="49" fontId="4" fillId="28" borderId="0" xfId="0" applyNumberFormat="1" applyFont="1" applyFill="1" applyAlignment="1">
      <alignment/>
    </xf>
    <xf numFmtId="0" fontId="0" fillId="28" borderId="0" xfId="0" applyFont="1" applyFill="1" applyAlignment="1">
      <alignment/>
    </xf>
    <xf numFmtId="0" fontId="1" fillId="28" borderId="0" xfId="66" applyFont="1" applyFill="1" applyProtection="1">
      <alignment/>
      <protection hidden="1"/>
    </xf>
    <xf numFmtId="49" fontId="1" fillId="28" borderId="0" xfId="66" applyNumberFormat="1" applyFont="1" applyFill="1" applyProtection="1">
      <alignment/>
      <protection hidden="1"/>
    </xf>
    <xf numFmtId="49" fontId="1" fillId="28" borderId="0" xfId="66" applyNumberFormat="1" applyFont="1" applyFill="1" applyBorder="1" applyProtection="1">
      <alignment/>
      <protection hidden="1"/>
    </xf>
    <xf numFmtId="0" fontId="1" fillId="28" borderId="0" xfId="66" applyFont="1" applyFill="1" applyBorder="1" applyProtection="1">
      <alignment/>
      <protection hidden="1"/>
    </xf>
    <xf numFmtId="0" fontId="2" fillId="28" borderId="12" xfId="66" applyNumberFormat="1" applyFont="1" applyFill="1" applyBorder="1" applyAlignment="1" applyProtection="1">
      <alignment horizontal="center" vertical="center" wrapText="1"/>
      <protection hidden="1"/>
    </xf>
    <xf numFmtId="49" fontId="0" fillId="28" borderId="0" xfId="0" applyNumberFormat="1" applyFont="1" applyFill="1" applyAlignment="1">
      <alignment/>
    </xf>
    <xf numFmtId="0" fontId="4" fillId="0" borderId="0" xfId="75" applyFont="1">
      <alignment/>
      <protection/>
    </xf>
    <xf numFmtId="0" fontId="38" fillId="0" borderId="12" xfId="75" applyFont="1" applyBorder="1" applyAlignment="1">
      <alignment horizontal="center" vertical="top" wrapText="1"/>
      <protection/>
    </xf>
    <xf numFmtId="0" fontId="2" fillId="28" borderId="12" xfId="66" applyNumberFormat="1" applyFont="1" applyFill="1" applyBorder="1" applyAlignment="1" applyProtection="1">
      <alignment horizontal="center" vertical="top" wrapText="1"/>
      <protection hidden="1"/>
    </xf>
    <xf numFmtId="0" fontId="2" fillId="28" borderId="12" xfId="0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right"/>
    </xf>
    <xf numFmtId="180" fontId="2" fillId="28" borderId="12" xfId="0" applyNumberFormat="1" applyFont="1" applyFill="1" applyBorder="1" applyAlignment="1">
      <alignment horizontal="center" vertical="center" wrapText="1"/>
    </xf>
    <xf numFmtId="0" fontId="2" fillId="28" borderId="12" xfId="0" applyFont="1" applyFill="1" applyBorder="1" applyAlignment="1">
      <alignment horizontal="center" vertical="center" wrapText="1"/>
    </xf>
    <xf numFmtId="0" fontId="6" fillId="28" borderId="0" xfId="0" applyFont="1" applyFill="1" applyBorder="1" applyAlignment="1">
      <alignment horizontal="center" vertical="center"/>
    </xf>
    <xf numFmtId="0" fontId="2" fillId="28" borderId="12" xfId="0" applyFont="1" applyFill="1" applyBorder="1" applyAlignment="1">
      <alignment horizontal="center" wrapText="1"/>
    </xf>
    <xf numFmtId="0" fontId="2" fillId="28" borderId="12" xfId="0" applyNumberFormat="1" applyFont="1" applyFill="1" applyBorder="1" applyAlignment="1">
      <alignment horizontal="center" vertical="center" wrapText="1"/>
    </xf>
    <xf numFmtId="0" fontId="3" fillId="28" borderId="0" xfId="0" applyFont="1" applyFill="1" applyBorder="1" applyAlignment="1">
      <alignment horizontal="left" wrapText="1"/>
    </xf>
    <xf numFmtId="0" fontId="2" fillId="28" borderId="0" xfId="0" applyFont="1" applyFill="1" applyBorder="1" applyAlignment="1">
      <alignment horizontal="center" vertical="center" wrapText="1"/>
    </xf>
    <xf numFmtId="181" fontId="3" fillId="28" borderId="0" xfId="0" applyNumberFormat="1" applyFont="1" applyFill="1" applyBorder="1" applyAlignment="1">
      <alignment horizontal="right" vertical="center" wrapText="1"/>
    </xf>
    <xf numFmtId="0" fontId="28" fillId="28" borderId="0" xfId="0" applyFont="1" applyFill="1" applyAlignment="1">
      <alignment/>
    </xf>
    <xf numFmtId="181" fontId="28" fillId="28" borderId="0" xfId="0" applyNumberFormat="1" applyFont="1" applyFill="1" applyAlignment="1">
      <alignment horizontal="right"/>
    </xf>
    <xf numFmtId="181" fontId="28" fillId="28" borderId="0" xfId="0" applyNumberFormat="1" applyFont="1" applyFill="1" applyAlignment="1">
      <alignment/>
    </xf>
    <xf numFmtId="0" fontId="0" fillId="0" borderId="0" xfId="66" applyAlignment="1">
      <alignment/>
      <protection/>
    </xf>
    <xf numFmtId="0" fontId="7" fillId="0" borderId="0" xfId="72">
      <alignment/>
      <protection/>
    </xf>
    <xf numFmtId="0" fontId="41" fillId="0" borderId="0" xfId="66" applyFont="1">
      <alignment/>
      <protection/>
    </xf>
    <xf numFmtId="0" fontId="59" fillId="0" borderId="0" xfId="66" applyFont="1" applyAlignment="1">
      <alignment wrapText="1"/>
      <protection/>
    </xf>
    <xf numFmtId="0" fontId="59" fillId="0" borderId="0" xfId="66" applyFont="1" applyAlignment="1">
      <alignment horizontal="right"/>
      <protection/>
    </xf>
    <xf numFmtId="0" fontId="58" fillId="0" borderId="12" xfId="72" applyFont="1" applyBorder="1" applyAlignment="1">
      <alignment horizontal="center" vertical="center" wrapText="1"/>
      <protection/>
    </xf>
    <xf numFmtId="180" fontId="60" fillId="0" borderId="12" xfId="72" applyNumberFormat="1" applyFont="1" applyBorder="1" applyAlignment="1">
      <alignment horizontal="center" vertical="center" wrapText="1"/>
      <protection/>
    </xf>
    <xf numFmtId="180" fontId="58" fillId="0" borderId="12" xfId="72" applyNumberFormat="1" applyFont="1" applyBorder="1" applyAlignment="1">
      <alignment horizontal="center" vertical="center" wrapText="1"/>
      <protection/>
    </xf>
    <xf numFmtId="0" fontId="38" fillId="28" borderId="12" xfId="0" applyFont="1" applyFill="1" applyBorder="1" applyAlignment="1">
      <alignment horizontal="left" vertical="center" wrapText="1"/>
    </xf>
    <xf numFmtId="0" fontId="4" fillId="28" borderId="12" xfId="0" applyFont="1" applyFill="1" applyBorder="1" applyAlignment="1">
      <alignment horizontal="left" vertical="center" wrapText="1"/>
    </xf>
    <xf numFmtId="0" fontId="60" fillId="28" borderId="12" xfId="0" applyFont="1" applyFill="1" applyBorder="1" applyAlignment="1">
      <alignment horizontal="left" vertical="center" wrapText="1"/>
    </xf>
    <xf numFmtId="180" fontId="38" fillId="28" borderId="12" xfId="0" applyNumberFormat="1" applyFont="1" applyFill="1" applyBorder="1" applyAlignment="1">
      <alignment horizontal="center" vertical="center" wrapText="1"/>
    </xf>
    <xf numFmtId="180" fontId="4" fillId="28" borderId="12" xfId="0" applyNumberFormat="1" applyFont="1" applyFill="1" applyBorder="1" applyAlignment="1">
      <alignment horizontal="center" vertical="center" wrapText="1"/>
    </xf>
    <xf numFmtId="0" fontId="4" fillId="0" borderId="0" xfId="74" applyFont="1" applyFill="1" applyBorder="1" applyAlignment="1">
      <alignment horizontal="left" vertical="top"/>
      <protection/>
    </xf>
    <xf numFmtId="180" fontId="1" fillId="0" borderId="0" xfId="75" applyNumberFormat="1" applyFont="1" applyFill="1" applyAlignment="1">
      <alignment horizontal="right"/>
      <protection/>
    </xf>
    <xf numFmtId="0" fontId="2" fillId="0" borderId="12" xfId="0" applyFont="1" applyBorder="1" applyAlignment="1">
      <alignment vertical="center" wrapText="1"/>
    </xf>
    <xf numFmtId="180" fontId="2" fillId="0" borderId="12" xfId="0" applyNumberFormat="1" applyFont="1" applyBorder="1" applyAlignment="1">
      <alignment horizontal="center" vertical="center"/>
    </xf>
    <xf numFmtId="180" fontId="2" fillId="0" borderId="12" xfId="0" applyNumberFormat="1" applyFont="1" applyBorder="1" applyAlignment="1">
      <alignment horizontal="center" vertical="center" wrapText="1"/>
    </xf>
    <xf numFmtId="0" fontId="4" fillId="28" borderId="12" xfId="0" applyFont="1" applyFill="1" applyBorder="1" applyAlignment="1">
      <alignment horizontal="center" vertical="center" wrapText="1"/>
    </xf>
    <xf numFmtId="0" fontId="44" fillId="28" borderId="12" xfId="0" applyFont="1" applyFill="1" applyBorder="1" applyAlignment="1">
      <alignment horizontal="left" vertical="center" wrapText="1"/>
    </xf>
    <xf numFmtId="180" fontId="44" fillId="28" borderId="12" xfId="0" applyNumberFormat="1" applyFont="1" applyFill="1" applyBorder="1" applyAlignment="1">
      <alignment horizontal="center" vertical="center" wrapText="1"/>
    </xf>
    <xf numFmtId="0" fontId="45" fillId="28" borderId="12" xfId="0" applyFont="1" applyFill="1" applyBorder="1" applyAlignment="1">
      <alignment horizontal="center" vertical="center" wrapText="1"/>
    </xf>
    <xf numFmtId="0" fontId="61" fillId="28" borderId="12" xfId="0" applyFont="1" applyFill="1" applyBorder="1" applyAlignment="1">
      <alignment horizontal="left" vertical="center" wrapText="1"/>
    </xf>
    <xf numFmtId="0" fontId="44" fillId="28" borderId="12" xfId="76" applyFont="1" applyFill="1" applyBorder="1" applyAlignment="1">
      <alignment horizontal="center" vertical="center"/>
      <protection/>
    </xf>
    <xf numFmtId="0" fontId="44" fillId="28" borderId="12" xfId="76" applyFont="1" applyFill="1" applyBorder="1" applyAlignment="1">
      <alignment horizontal="left" vertical="top" wrapText="1"/>
      <protection/>
    </xf>
    <xf numFmtId="0" fontId="4" fillId="28" borderId="12" xfId="76" applyFont="1" applyFill="1" applyBorder="1" applyAlignment="1">
      <alignment horizontal="center" vertical="center"/>
      <protection/>
    </xf>
    <xf numFmtId="0" fontId="2" fillId="0" borderId="12" xfId="66" applyFont="1" applyBorder="1" applyAlignment="1">
      <alignment vertical="center" wrapText="1"/>
      <protection/>
    </xf>
    <xf numFmtId="0" fontId="1" fillId="0" borderId="0" xfId="66" applyFont="1">
      <alignment/>
      <protection/>
    </xf>
    <xf numFmtId="180" fontId="4" fillId="0" borderId="0" xfId="66" applyNumberFormat="1" applyFont="1" applyFill="1" applyBorder="1" applyAlignment="1" applyProtection="1">
      <alignment horizontal="right"/>
      <protection hidden="1"/>
    </xf>
    <xf numFmtId="0" fontId="2" fillId="0" borderId="12" xfId="66" applyFont="1" applyBorder="1" applyAlignment="1">
      <alignment horizontal="center" vertical="center" wrapText="1"/>
      <protection/>
    </xf>
    <xf numFmtId="0" fontId="4" fillId="28" borderId="12" xfId="74" applyFont="1" applyFill="1" applyBorder="1" applyAlignment="1" applyProtection="1">
      <alignment horizontal="center" vertical="center"/>
      <protection hidden="1"/>
    </xf>
    <xf numFmtId="0" fontId="1" fillId="0" borderId="0" xfId="66" applyFont="1" applyAlignment="1">
      <alignment horizontal="right"/>
      <protection/>
    </xf>
    <xf numFmtId="0" fontId="4" fillId="28" borderId="0" xfId="0" applyFont="1" applyFill="1" applyBorder="1" applyAlignment="1">
      <alignment/>
    </xf>
    <xf numFmtId="0" fontId="4" fillId="28" borderId="0" xfId="0" applyFont="1" applyFill="1" applyAlignment="1">
      <alignment/>
    </xf>
    <xf numFmtId="0" fontId="41" fillId="0" borderId="0" xfId="66" applyFont="1" applyFill="1" applyAlignment="1">
      <alignment/>
      <protection/>
    </xf>
    <xf numFmtId="0" fontId="7" fillId="0" borderId="0" xfId="72" applyAlignment="1">
      <alignment horizontal="right"/>
      <protection/>
    </xf>
    <xf numFmtId="0" fontId="13" fillId="0" borderId="0" xfId="66" applyFont="1" applyFill="1" applyAlignment="1">
      <alignment/>
      <protection/>
    </xf>
    <xf numFmtId="180" fontId="38" fillId="0" borderId="12" xfId="76" applyNumberFormat="1" applyFont="1" applyFill="1" applyBorder="1" applyAlignment="1">
      <alignment horizontal="center" vertical="center" wrapText="1"/>
      <protection/>
    </xf>
    <xf numFmtId="0" fontId="38" fillId="0" borderId="12" xfId="0" applyFont="1" applyBorder="1" applyAlignment="1">
      <alignment horizontal="center" vertical="center"/>
    </xf>
    <xf numFmtId="0" fontId="41" fillId="0" borderId="0" xfId="76" applyFont="1" applyFill="1" applyAlignment="1">
      <alignment horizontal="left"/>
      <protection/>
    </xf>
    <xf numFmtId="0" fontId="4" fillId="0" borderId="0" xfId="66" applyFont="1" applyFill="1" applyAlignment="1">
      <alignment/>
      <protection/>
    </xf>
    <xf numFmtId="0" fontId="4" fillId="0" borderId="0" xfId="0" applyFont="1" applyFill="1" applyAlignment="1">
      <alignment/>
    </xf>
    <xf numFmtId="0" fontId="4" fillId="0" borderId="0" xfId="66" applyNumberFormat="1" applyFont="1" applyFill="1" applyAlignment="1" applyProtection="1">
      <alignment horizontal="left" vertical="center" wrapText="1"/>
      <protection hidden="1"/>
    </xf>
    <xf numFmtId="0" fontId="4" fillId="0" borderId="0" xfId="0" applyFont="1" applyAlignment="1">
      <alignment/>
    </xf>
    <xf numFmtId="0" fontId="1" fillId="0" borderId="0" xfId="75" applyFont="1" applyAlignment="1">
      <alignment/>
      <protection/>
    </xf>
    <xf numFmtId="0" fontId="28" fillId="28" borderId="0" xfId="0" applyFont="1" applyFill="1" applyAlignment="1">
      <alignment/>
    </xf>
    <xf numFmtId="0" fontId="28" fillId="0" borderId="0" xfId="0" applyFont="1" applyAlignment="1">
      <alignment/>
    </xf>
    <xf numFmtId="0" fontId="0" fillId="28" borderId="0" xfId="0" applyFont="1" applyFill="1" applyBorder="1" applyAlignment="1">
      <alignment/>
    </xf>
    <xf numFmtId="0" fontId="4" fillId="28" borderId="0" xfId="66" applyFont="1" applyFill="1" applyBorder="1" applyAlignment="1">
      <alignment/>
      <protection/>
    </xf>
    <xf numFmtId="0" fontId="4" fillId="28" borderId="0" xfId="66" applyNumberFormat="1" applyFont="1" applyFill="1" applyBorder="1" applyAlignment="1" applyProtection="1">
      <alignment horizontal="left" vertical="center" wrapText="1"/>
      <protection hidden="1"/>
    </xf>
    <xf numFmtId="49" fontId="0" fillId="28" borderId="0" xfId="0" applyNumberFormat="1" applyFont="1" applyFill="1" applyBorder="1" applyAlignment="1">
      <alignment/>
    </xf>
    <xf numFmtId="49" fontId="46" fillId="0" borderId="0" xfId="72" applyNumberFormat="1" applyFont="1" applyAlignment="1">
      <alignment horizontal="center" vertical="center"/>
      <protection/>
    </xf>
    <xf numFmtId="0" fontId="0" fillId="11" borderId="0" xfId="73" applyFill="1" applyBorder="1">
      <alignment/>
      <protection/>
    </xf>
    <xf numFmtId="0" fontId="0" fillId="28" borderId="0" xfId="0" applyFill="1" applyAlignment="1">
      <alignment/>
    </xf>
    <xf numFmtId="0" fontId="28" fillId="28" borderId="0" xfId="0" applyFont="1" applyFill="1" applyAlignment="1">
      <alignment horizontal="center" vertical="center"/>
    </xf>
    <xf numFmtId="0" fontId="3" fillId="28" borderId="0" xfId="0" applyFont="1" applyFill="1" applyBorder="1" applyAlignment="1">
      <alignment horizontal="center" vertical="center" wrapText="1"/>
    </xf>
    <xf numFmtId="0" fontId="4" fillId="28" borderId="0" xfId="0" applyFont="1" applyFill="1" applyAlignment="1">
      <alignment horizontal="center" vertical="center"/>
    </xf>
    <xf numFmtId="0" fontId="0" fillId="28" borderId="0" xfId="73" applyFill="1" applyBorder="1">
      <alignment/>
      <protection/>
    </xf>
    <xf numFmtId="0" fontId="13" fillId="28" borderId="0" xfId="76" applyFont="1" applyFill="1" applyAlignment="1">
      <alignment/>
      <protection/>
    </xf>
    <xf numFmtId="0" fontId="38" fillId="28" borderId="12" xfId="0" applyFont="1" applyFill="1" applyBorder="1" applyAlignment="1">
      <alignment horizontal="center" vertical="center"/>
    </xf>
    <xf numFmtId="49" fontId="3" fillId="28" borderId="0" xfId="0" applyNumberFormat="1" applyFont="1" applyFill="1" applyBorder="1" applyAlignment="1">
      <alignment horizontal="left" wrapText="1"/>
    </xf>
    <xf numFmtId="49" fontId="28" fillId="28" borderId="0" xfId="0" applyNumberFormat="1" applyFont="1" applyFill="1" applyAlignment="1">
      <alignment/>
    </xf>
    <xf numFmtId="180" fontId="4" fillId="0" borderId="12" xfId="72" applyNumberFormat="1" applyFont="1" applyBorder="1" applyAlignment="1">
      <alignment horizontal="center" vertical="center" wrapText="1"/>
      <protection/>
    </xf>
    <xf numFmtId="0" fontId="0" fillId="28" borderId="0" xfId="0" applyFill="1" applyBorder="1" applyAlignment="1">
      <alignment/>
    </xf>
    <xf numFmtId="0" fontId="4" fillId="0" borderId="0" xfId="74" applyFont="1" applyAlignment="1">
      <alignment horizontal="left" vertical="top"/>
      <protection/>
    </xf>
    <xf numFmtId="0" fontId="41" fillId="0" borderId="0" xfId="0" applyFont="1" applyFill="1" applyAlignment="1">
      <alignment/>
    </xf>
    <xf numFmtId="0" fontId="41" fillId="0" borderId="0" xfId="74" applyFont="1" applyBorder="1">
      <alignment/>
      <protection/>
    </xf>
    <xf numFmtId="0" fontId="1" fillId="0" borderId="0" xfId="75" applyFont="1" applyAlignment="1">
      <alignment horizontal="right"/>
      <protection/>
    </xf>
    <xf numFmtId="0" fontId="1" fillId="28" borderId="0" xfId="0" applyFont="1" applyFill="1" applyAlignment="1">
      <alignment horizontal="right"/>
    </xf>
    <xf numFmtId="0" fontId="4" fillId="28" borderId="0" xfId="0" applyFont="1" applyFill="1" applyAlignment="1">
      <alignment horizontal="left" vertical="center"/>
    </xf>
    <xf numFmtId="0" fontId="0" fillId="0" borderId="12" xfId="73" applyFont="1" applyBorder="1" applyAlignment="1">
      <alignment horizontal="center" vertical="center" wrapText="1"/>
      <protection/>
    </xf>
    <xf numFmtId="0" fontId="2" fillId="0" borderId="12" xfId="73" applyFont="1" applyBorder="1" applyAlignment="1">
      <alignment horizontal="center" vertical="center"/>
      <protection/>
    </xf>
    <xf numFmtId="180" fontId="2" fillId="0" borderId="12" xfId="73" applyNumberFormat="1" applyFont="1" applyBorder="1" applyAlignment="1">
      <alignment horizontal="center" vertical="center"/>
      <protection/>
    </xf>
    <xf numFmtId="180" fontId="2" fillId="0" borderId="12" xfId="73" applyNumberFormat="1" applyFont="1" applyFill="1" applyBorder="1" applyAlignment="1">
      <alignment horizontal="center" vertical="center"/>
      <protection/>
    </xf>
    <xf numFmtId="180" fontId="2" fillId="11" borderId="12" xfId="73" applyNumberFormat="1" applyFont="1" applyFill="1" applyBorder="1" applyAlignment="1">
      <alignment horizontal="center" vertical="center"/>
      <protection/>
    </xf>
    <xf numFmtId="180" fontId="0" fillId="0" borderId="0" xfId="73" applyNumberFormat="1" applyBorder="1">
      <alignment/>
      <protection/>
    </xf>
    <xf numFmtId="0" fontId="0" fillId="0" borderId="0" xfId="73" applyFont="1" applyBorder="1" applyAlignment="1">
      <alignment vertical="top" wrapText="1"/>
      <protection/>
    </xf>
    <xf numFmtId="180" fontId="38" fillId="28" borderId="0" xfId="73" applyNumberFormat="1" applyFont="1" applyFill="1" applyBorder="1" applyAlignment="1" applyProtection="1">
      <alignment horizontal="right" vertical="top"/>
      <protection hidden="1"/>
    </xf>
    <xf numFmtId="0" fontId="0" fillId="0" borderId="0" xfId="73" applyFont="1" applyFill="1" applyBorder="1" applyAlignment="1">
      <alignment vertical="top" wrapText="1"/>
      <protection/>
    </xf>
    <xf numFmtId="0" fontId="62" fillId="11" borderId="0" xfId="0" applyFont="1" applyFill="1" applyAlignment="1">
      <alignment/>
    </xf>
    <xf numFmtId="180" fontId="41" fillId="28" borderId="0" xfId="73" applyNumberFormat="1" applyFont="1" applyFill="1" applyAlignment="1">
      <alignment horizontal="center" vertical="top"/>
      <protection/>
    </xf>
    <xf numFmtId="0" fontId="13" fillId="28" borderId="0" xfId="76" applyFill="1" applyAlignment="1">
      <alignment/>
      <protection/>
    </xf>
    <xf numFmtId="0" fontId="38" fillId="28" borderId="13" xfId="73" applyNumberFormat="1" applyFont="1" applyFill="1" applyBorder="1" applyAlignment="1" applyProtection="1">
      <alignment horizontal="center" wrapText="1"/>
      <protection hidden="1"/>
    </xf>
    <xf numFmtId="0" fontId="41" fillId="28" borderId="12" xfId="73" applyFont="1" applyFill="1" applyBorder="1" applyAlignment="1">
      <alignment horizontal="center" vertical="center"/>
      <protection/>
    </xf>
    <xf numFmtId="180" fontId="38" fillId="28" borderId="0" xfId="73" applyNumberFormat="1" applyFont="1" applyFill="1" applyBorder="1" applyAlignment="1" applyProtection="1">
      <alignment horizontal="center" vertical="top"/>
      <protection hidden="1"/>
    </xf>
    <xf numFmtId="0" fontId="40" fillId="28" borderId="0" xfId="73" applyNumberFormat="1" applyFont="1" applyFill="1" applyBorder="1" applyAlignment="1" applyProtection="1">
      <alignment/>
      <protection hidden="1"/>
    </xf>
    <xf numFmtId="180" fontId="38" fillId="28" borderId="0" xfId="73" applyNumberFormat="1" applyFont="1" applyFill="1" applyBorder="1" applyAlignment="1">
      <alignment horizontal="center" vertical="top"/>
      <protection/>
    </xf>
    <xf numFmtId="180" fontId="38" fillId="28" borderId="0" xfId="73" applyNumberFormat="1" applyFont="1" applyFill="1" applyAlignment="1">
      <alignment horizontal="center" vertical="top"/>
      <protection/>
    </xf>
    <xf numFmtId="0" fontId="57" fillId="0" borderId="0" xfId="73" applyFont="1" applyBorder="1" applyAlignment="1">
      <alignment vertical="top" wrapText="1"/>
      <protection/>
    </xf>
    <xf numFmtId="0" fontId="2" fillId="11" borderId="12" xfId="0" applyFont="1" applyFill="1" applyBorder="1" applyAlignment="1">
      <alignment horizontal="left" vertical="top" wrapText="1"/>
    </xf>
    <xf numFmtId="0" fontId="2" fillId="11" borderId="12" xfId="66" applyFont="1" applyFill="1" applyBorder="1" applyAlignment="1">
      <alignment horizontal="center" vertical="center"/>
      <protection/>
    </xf>
    <xf numFmtId="188" fontId="2" fillId="11" borderId="12" xfId="66" applyNumberFormat="1" applyFont="1" applyFill="1" applyBorder="1" applyAlignment="1" applyProtection="1">
      <alignment horizontal="center" vertical="center"/>
      <protection hidden="1"/>
    </xf>
    <xf numFmtId="49" fontId="2" fillId="11" borderId="12" xfId="66" applyNumberFormat="1" applyFont="1" applyFill="1" applyBorder="1" applyAlignment="1" applyProtection="1">
      <alignment horizontal="center" vertical="center"/>
      <protection hidden="1"/>
    </xf>
    <xf numFmtId="187" fontId="2" fillId="11" borderId="12" xfId="66" applyNumberFormat="1" applyFont="1" applyFill="1" applyBorder="1" applyAlignment="1" applyProtection="1">
      <alignment horizontal="center" vertical="center"/>
      <protection hidden="1"/>
    </xf>
    <xf numFmtId="180" fontId="2" fillId="11" borderId="12" xfId="0" applyNumberFormat="1" applyFont="1" applyFill="1" applyBorder="1" applyAlignment="1">
      <alignment horizontal="center" vertical="center" wrapText="1"/>
    </xf>
    <xf numFmtId="0" fontId="29" fillId="11" borderId="0" xfId="0" applyFont="1" applyFill="1" applyAlignment="1">
      <alignment/>
    </xf>
    <xf numFmtId="0" fontId="2" fillId="11" borderId="12" xfId="0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horizontal="justify" vertical="center" wrapText="1"/>
    </xf>
    <xf numFmtId="49" fontId="2" fillId="11" borderId="12" xfId="0" applyNumberFormat="1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center" vertical="center" wrapText="1"/>
    </xf>
    <xf numFmtId="0" fontId="0" fillId="11" borderId="0" xfId="0" applyFill="1" applyAlignment="1">
      <alignment/>
    </xf>
    <xf numFmtId="0" fontId="29" fillId="11" borderId="0" xfId="0" applyFont="1" applyFill="1" applyAlignment="1">
      <alignment/>
    </xf>
    <xf numFmtId="0" fontId="0" fillId="11" borderId="0" xfId="0" applyFont="1" applyFill="1" applyAlignment="1">
      <alignment/>
    </xf>
    <xf numFmtId="0" fontId="28" fillId="11" borderId="0" xfId="0" applyFont="1" applyFill="1" applyAlignment="1">
      <alignment/>
    </xf>
    <xf numFmtId="0" fontId="5" fillId="11" borderId="0" xfId="0" applyFont="1" applyFill="1" applyAlignment="1">
      <alignment/>
    </xf>
    <xf numFmtId="0" fontId="27" fillId="11" borderId="0" xfId="0" applyFont="1" applyFill="1" applyAlignment="1">
      <alignment horizontal="left"/>
    </xf>
    <xf numFmtId="0" fontId="41" fillId="28" borderId="0" xfId="0" applyFont="1" applyFill="1" applyAlignment="1">
      <alignment horizontal="left" vertical="center"/>
    </xf>
    <xf numFmtId="0" fontId="4" fillId="28" borderId="0" xfId="73" applyFont="1" applyFill="1" applyAlignment="1">
      <alignment horizontal="left" vertical="top"/>
      <protection/>
    </xf>
    <xf numFmtId="0" fontId="4" fillId="28" borderId="0" xfId="73" applyFont="1" applyFill="1" applyAlignment="1">
      <alignment horizontal="justify" vertical="top"/>
      <protection/>
    </xf>
    <xf numFmtId="0" fontId="37" fillId="28" borderId="0" xfId="76" applyFont="1" applyFill="1" applyAlignment="1">
      <alignment/>
      <protection/>
    </xf>
    <xf numFmtId="0" fontId="44" fillId="28" borderId="12" xfId="0" applyFont="1" applyFill="1" applyBorder="1" applyAlignment="1">
      <alignment horizontal="center" vertical="center" wrapText="1"/>
    </xf>
    <xf numFmtId="0" fontId="4" fillId="28" borderId="0" xfId="73" applyFont="1" applyFill="1" applyBorder="1" applyAlignment="1" applyProtection="1">
      <alignment horizontal="left" vertical="top"/>
      <protection hidden="1"/>
    </xf>
    <xf numFmtId="0" fontId="4" fillId="28" borderId="0" xfId="73" applyNumberFormat="1" applyFont="1" applyFill="1" applyBorder="1" applyAlignment="1" applyProtection="1">
      <alignment horizontal="justify" vertical="top" wrapText="1"/>
      <protection hidden="1"/>
    </xf>
    <xf numFmtId="0" fontId="4" fillId="28" borderId="0" xfId="73" applyNumberFormat="1" applyFont="1" applyFill="1" applyBorder="1" applyAlignment="1" applyProtection="1">
      <alignment horizontal="justify" vertical="top"/>
      <protection hidden="1"/>
    </xf>
    <xf numFmtId="0" fontId="38" fillId="28" borderId="0" xfId="73" applyNumberFormat="1" applyFont="1" applyFill="1" applyBorder="1" applyAlignment="1" applyProtection="1">
      <alignment horizontal="justify" vertical="top"/>
      <protection hidden="1"/>
    </xf>
    <xf numFmtId="0" fontId="4" fillId="28" borderId="0" xfId="73" applyFont="1" applyFill="1" applyBorder="1" applyAlignment="1" applyProtection="1">
      <alignment horizontal="justify" vertical="top"/>
      <protection hidden="1"/>
    </xf>
    <xf numFmtId="0" fontId="4" fillId="28" borderId="0" xfId="73" applyFont="1" applyFill="1" applyBorder="1" applyAlignment="1">
      <alignment horizontal="left" vertical="top"/>
      <protection/>
    </xf>
    <xf numFmtId="0" fontId="4" fillId="28" borderId="0" xfId="73" applyFont="1" applyFill="1" applyBorder="1" applyAlignment="1">
      <alignment horizontal="justify" vertical="top"/>
      <protection/>
    </xf>
    <xf numFmtId="180" fontId="2" fillId="23" borderId="12" xfId="73" applyNumberFormat="1" applyFont="1" applyFill="1" applyBorder="1" applyAlignment="1">
      <alignment horizontal="center" vertical="center"/>
      <protection/>
    </xf>
    <xf numFmtId="0" fontId="0" fillId="23" borderId="0" xfId="73" applyFill="1" applyBorder="1">
      <alignment/>
      <protection/>
    </xf>
    <xf numFmtId="0" fontId="0" fillId="23" borderId="0" xfId="73" applyFont="1" applyFill="1" applyBorder="1" applyAlignment="1">
      <alignment vertical="top" wrapText="1"/>
      <protection/>
    </xf>
    <xf numFmtId="0" fontId="29" fillId="23" borderId="0" xfId="73" applyFont="1" applyFill="1" applyBorder="1">
      <alignment/>
      <protection/>
    </xf>
    <xf numFmtId="0" fontId="41" fillId="28" borderId="0" xfId="76" applyFont="1" applyFill="1" applyAlignment="1">
      <alignment/>
      <protection/>
    </xf>
    <xf numFmtId="0" fontId="38" fillId="28" borderId="12" xfId="0" applyFont="1" applyFill="1" applyBorder="1" applyAlignment="1">
      <alignment horizontal="center" vertical="center" wrapText="1"/>
    </xf>
    <xf numFmtId="0" fontId="4" fillId="28" borderId="12" xfId="76" applyFont="1" applyFill="1" applyBorder="1" applyAlignment="1">
      <alignment horizontal="left" vertical="center" wrapText="1"/>
      <protection/>
    </xf>
    <xf numFmtId="0" fontId="57" fillId="0" borderId="0" xfId="73" applyFont="1" applyBorder="1" applyAlignment="1">
      <alignment horizontal="left" wrapText="1"/>
      <protection/>
    </xf>
    <xf numFmtId="0" fontId="0" fillId="0" borderId="0" xfId="73" applyFont="1" applyBorder="1" applyAlignment="1">
      <alignment horizontal="left" vertical="top" wrapText="1"/>
      <protection/>
    </xf>
    <xf numFmtId="0" fontId="29" fillId="11" borderId="0" xfId="73" applyFont="1" applyFill="1" applyBorder="1" applyAlignment="1">
      <alignment horizontal="left" vertical="top" wrapText="1"/>
      <protection/>
    </xf>
    <xf numFmtId="0" fontId="4" fillId="11" borderId="0" xfId="75" applyFont="1" applyFill="1">
      <alignment/>
      <protection/>
    </xf>
    <xf numFmtId="0" fontId="1" fillId="11" borderId="0" xfId="75" applyFont="1" applyFill="1">
      <alignment/>
      <protection/>
    </xf>
    <xf numFmtId="0" fontId="2" fillId="11" borderId="12" xfId="66" applyFont="1" applyFill="1" applyBorder="1" applyAlignment="1">
      <alignment horizontal="left" vertical="top" wrapText="1"/>
      <protection/>
    </xf>
    <xf numFmtId="0" fontId="27" fillId="11" borderId="0" xfId="0" applyFont="1" applyFill="1" applyAlignment="1">
      <alignment/>
    </xf>
    <xf numFmtId="0" fontId="2" fillId="11" borderId="12" xfId="66" applyNumberFormat="1" applyFont="1" applyFill="1" applyBorder="1" applyAlignment="1" applyProtection="1">
      <alignment horizontal="center" vertical="center"/>
      <protection hidden="1"/>
    </xf>
    <xf numFmtId="0" fontId="63" fillId="11" borderId="0" xfId="0" applyFont="1" applyFill="1" applyAlignment="1">
      <alignment/>
    </xf>
    <xf numFmtId="0" fontId="31" fillId="11" borderId="0" xfId="0" applyFont="1" applyFill="1" applyAlignment="1">
      <alignment/>
    </xf>
    <xf numFmtId="0" fontId="64" fillId="11" borderId="0" xfId="0" applyFont="1" applyFill="1" applyAlignment="1">
      <alignment/>
    </xf>
    <xf numFmtId="0" fontId="55" fillId="11" borderId="0" xfId="0" applyFont="1" applyFill="1" applyAlignment="1">
      <alignment/>
    </xf>
    <xf numFmtId="0" fontId="54" fillId="11" borderId="0" xfId="0" applyFont="1" applyFill="1" applyAlignment="1">
      <alignment/>
    </xf>
    <xf numFmtId="0" fontId="53" fillId="11" borderId="0" xfId="0" applyFont="1" applyFill="1" applyAlignment="1">
      <alignment/>
    </xf>
    <xf numFmtId="0" fontId="33" fillId="11" borderId="0" xfId="0" applyFont="1" applyFill="1" applyAlignment="1">
      <alignment/>
    </xf>
    <xf numFmtId="0" fontId="32" fillId="11" borderId="0" xfId="0" applyFont="1" applyFill="1" applyAlignment="1">
      <alignment/>
    </xf>
    <xf numFmtId="0" fontId="31" fillId="11" borderId="0" xfId="0" applyFont="1" applyFill="1" applyAlignment="1">
      <alignment/>
    </xf>
    <xf numFmtId="0" fontId="2" fillId="11" borderId="12" xfId="0" applyFont="1" applyFill="1" applyBorder="1" applyAlignment="1">
      <alignment horizontal="left" vertical="center" wrapText="1"/>
    </xf>
    <xf numFmtId="0" fontId="0" fillId="11" borderId="0" xfId="0" applyFill="1" applyAlignment="1">
      <alignment vertical="center"/>
    </xf>
    <xf numFmtId="0" fontId="48" fillId="11" borderId="0" xfId="0" applyFont="1" applyFill="1" applyAlignment="1">
      <alignment/>
    </xf>
    <xf numFmtId="0" fontId="56" fillId="11" borderId="0" xfId="0" applyFont="1" applyFill="1" applyAlignment="1">
      <alignment/>
    </xf>
    <xf numFmtId="0" fontId="51" fillId="11" borderId="0" xfId="0" applyFont="1" applyFill="1" applyAlignment="1">
      <alignment/>
    </xf>
    <xf numFmtId="0" fontId="50" fillId="11" borderId="0" xfId="0" applyFont="1" applyFill="1" applyAlignment="1">
      <alignment/>
    </xf>
    <xf numFmtId="0" fontId="65" fillId="11" borderId="0" xfId="0" applyFont="1" applyFill="1" applyAlignment="1">
      <alignment/>
    </xf>
    <xf numFmtId="0" fontId="52" fillId="11" borderId="0" xfId="0" applyFont="1" applyFill="1" applyAlignment="1">
      <alignment/>
    </xf>
    <xf numFmtId="0" fontId="49" fillId="11" borderId="0" xfId="0" applyFont="1" applyFill="1" applyAlignment="1">
      <alignment horizontal="left"/>
    </xf>
    <xf numFmtId="0" fontId="0" fillId="11" borderId="0" xfId="74" applyNumberFormat="1" applyFont="1" applyFill="1" applyBorder="1" applyAlignment="1" applyProtection="1">
      <alignment/>
      <protection hidden="1"/>
    </xf>
    <xf numFmtId="0" fontId="1" fillId="11" borderId="0" xfId="66" applyFont="1" applyFill="1">
      <alignment/>
      <protection/>
    </xf>
    <xf numFmtId="0" fontId="4" fillId="29" borderId="12" xfId="0" applyFont="1" applyFill="1" applyBorder="1" applyAlignment="1">
      <alignment horizontal="center" vertical="center"/>
    </xf>
    <xf numFmtId="0" fontId="44" fillId="29" borderId="12" xfId="0" applyFont="1" applyFill="1" applyBorder="1" applyAlignment="1">
      <alignment horizontal="left" vertical="center"/>
    </xf>
    <xf numFmtId="0" fontId="4" fillId="29" borderId="12" xfId="74" applyFont="1" applyFill="1" applyBorder="1" applyAlignment="1" applyProtection="1">
      <alignment horizontal="center" vertical="center"/>
      <protection hidden="1"/>
    </xf>
    <xf numFmtId="0" fontId="4" fillId="29" borderId="12" xfId="69" applyNumberFormat="1" applyFont="1" applyFill="1" applyBorder="1" applyAlignment="1" applyProtection="1">
      <alignment horizontal="left" vertical="center" wrapText="1"/>
      <protection hidden="1"/>
    </xf>
    <xf numFmtId="0" fontId="41" fillId="28" borderId="0" xfId="76" applyFont="1" applyFill="1" applyAlignment="1">
      <alignment horizontal="left"/>
      <protection/>
    </xf>
    <xf numFmtId="0" fontId="0" fillId="28" borderId="0" xfId="0" applyFill="1" applyAlignment="1">
      <alignment/>
    </xf>
    <xf numFmtId="180" fontId="4" fillId="28" borderId="13" xfId="66" applyNumberFormat="1" applyFont="1" applyFill="1" applyBorder="1" applyAlignment="1" applyProtection="1">
      <alignment horizontal="right"/>
      <protection hidden="1"/>
    </xf>
    <xf numFmtId="49" fontId="2" fillId="28" borderId="12" xfId="66" applyNumberFormat="1" applyFont="1" applyFill="1" applyBorder="1" applyAlignment="1" applyProtection="1">
      <alignment horizontal="center" vertical="center" wrapText="1"/>
      <protection hidden="1"/>
    </xf>
    <xf numFmtId="180" fontId="38" fillId="28" borderId="12" xfId="76" applyNumberFormat="1" applyFont="1" applyFill="1" applyBorder="1" applyAlignment="1">
      <alignment horizontal="center" vertical="center" wrapText="1"/>
      <protection/>
    </xf>
    <xf numFmtId="0" fontId="3" fillId="28" borderId="12" xfId="0" applyFont="1" applyFill="1" applyBorder="1" applyAlignment="1">
      <alignment horizontal="left" vertical="top" wrapText="1"/>
    </xf>
    <xf numFmtId="0" fontId="3" fillId="28" borderId="12" xfId="0" applyFont="1" applyFill="1" applyBorder="1" applyAlignment="1">
      <alignment horizontal="center" vertical="center" wrapText="1"/>
    </xf>
    <xf numFmtId="49" fontId="2" fillId="28" borderId="12" xfId="0" applyNumberFormat="1" applyFont="1" applyFill="1" applyBorder="1" applyAlignment="1">
      <alignment horizontal="center" vertical="center"/>
    </xf>
    <xf numFmtId="180" fontId="3" fillId="28" borderId="12" xfId="0" applyNumberFormat="1" applyFont="1" applyFill="1" applyBorder="1" applyAlignment="1">
      <alignment horizontal="center" vertical="center" wrapText="1"/>
    </xf>
    <xf numFmtId="49" fontId="3" fillId="28" borderId="12" xfId="0" applyNumberFormat="1" applyFont="1" applyFill="1" applyBorder="1" applyAlignment="1">
      <alignment horizontal="center" vertical="center" wrapText="1"/>
    </xf>
    <xf numFmtId="188" fontId="2" fillId="28" borderId="12" xfId="66" applyNumberFormat="1" applyFont="1" applyFill="1" applyBorder="1" applyAlignment="1" applyProtection="1">
      <alignment horizontal="center" vertical="center"/>
      <protection hidden="1"/>
    </xf>
    <xf numFmtId="49" fontId="2" fillId="28" borderId="12" xfId="66" applyNumberFormat="1" applyFont="1" applyFill="1" applyBorder="1" applyAlignment="1" applyProtection="1">
      <alignment horizontal="center" vertical="center"/>
      <protection hidden="1"/>
    </xf>
    <xf numFmtId="0" fontId="2" fillId="28" borderId="12" xfId="0" applyFont="1" applyFill="1" applyBorder="1" applyAlignment="1">
      <alignment horizontal="left" vertical="top" wrapText="1"/>
    </xf>
    <xf numFmtId="49" fontId="2" fillId="28" borderId="12" xfId="0" applyNumberFormat="1" applyFont="1" applyFill="1" applyBorder="1" applyAlignment="1">
      <alignment horizontal="center" vertical="center" wrapText="1"/>
    </xf>
    <xf numFmtId="0" fontId="2" fillId="28" borderId="12" xfId="66" applyNumberFormat="1" applyFont="1" applyFill="1" applyBorder="1" applyAlignment="1" applyProtection="1">
      <alignment horizontal="center" vertical="center"/>
      <protection hidden="1"/>
    </xf>
    <xf numFmtId="1" fontId="2" fillId="28" borderId="12" xfId="66" applyNumberFormat="1" applyFont="1" applyFill="1" applyBorder="1" applyAlignment="1" applyProtection="1">
      <alignment horizontal="center" vertical="center"/>
      <protection hidden="1"/>
    </xf>
    <xf numFmtId="187" fontId="2" fillId="28" borderId="12" xfId="66" applyNumberFormat="1" applyFont="1" applyFill="1" applyBorder="1" applyAlignment="1" applyProtection="1">
      <alignment horizontal="center" vertical="center"/>
      <protection hidden="1"/>
    </xf>
    <xf numFmtId="0" fontId="2" fillId="28" borderId="12" xfId="66" applyFont="1" applyFill="1" applyBorder="1" applyAlignment="1">
      <alignment horizontal="left" vertical="top" wrapText="1"/>
      <protection/>
    </xf>
    <xf numFmtId="0" fontId="2" fillId="28" borderId="12" xfId="66" applyFont="1" applyFill="1" applyBorder="1" applyAlignment="1">
      <alignment horizontal="center" vertical="center"/>
      <protection/>
    </xf>
    <xf numFmtId="49" fontId="3" fillId="28" borderId="12" xfId="66" applyNumberFormat="1" applyFont="1" applyFill="1" applyBorder="1" applyAlignment="1" applyProtection="1">
      <alignment horizontal="center" vertical="center"/>
      <protection hidden="1"/>
    </xf>
    <xf numFmtId="0" fontId="43" fillId="28" borderId="12" xfId="0" applyFont="1" applyFill="1" applyBorder="1" applyAlignment="1">
      <alignment horizontal="left" vertical="top" wrapText="1"/>
    </xf>
    <xf numFmtId="0" fontId="43" fillId="28" borderId="12" xfId="0" applyFont="1" applyFill="1" applyBorder="1" applyAlignment="1">
      <alignment horizontal="center" vertical="center" wrapText="1"/>
    </xf>
    <xf numFmtId="49" fontId="43" fillId="28" borderId="12" xfId="0" applyNumberFormat="1" applyFont="1" applyFill="1" applyBorder="1" applyAlignment="1">
      <alignment horizontal="center" vertical="center" wrapText="1"/>
    </xf>
    <xf numFmtId="49" fontId="43" fillId="28" borderId="12" xfId="66" applyNumberFormat="1" applyFont="1" applyFill="1" applyBorder="1" applyAlignment="1" applyProtection="1">
      <alignment horizontal="center" vertical="center"/>
      <protection hidden="1"/>
    </xf>
    <xf numFmtId="180" fontId="43" fillId="28" borderId="12" xfId="0" applyNumberFormat="1" applyFont="1" applyFill="1" applyBorder="1" applyAlignment="1">
      <alignment horizontal="center" vertical="center" wrapText="1"/>
    </xf>
    <xf numFmtId="0" fontId="42" fillId="28" borderId="12" xfId="0" applyFont="1" applyFill="1" applyBorder="1" applyAlignment="1">
      <alignment horizontal="left" vertical="top" wrapText="1"/>
    </xf>
    <xf numFmtId="0" fontId="42" fillId="28" borderId="12" xfId="0" applyFont="1" applyFill="1" applyBorder="1" applyAlignment="1">
      <alignment horizontal="center" vertical="center" wrapText="1"/>
    </xf>
    <xf numFmtId="49" fontId="42" fillId="28" borderId="12" xfId="0" applyNumberFormat="1" applyFont="1" applyFill="1" applyBorder="1" applyAlignment="1">
      <alignment horizontal="center" vertical="center" wrapText="1"/>
    </xf>
    <xf numFmtId="49" fontId="42" fillId="28" borderId="12" xfId="66" applyNumberFormat="1" applyFont="1" applyFill="1" applyBorder="1" applyAlignment="1" applyProtection="1">
      <alignment horizontal="center" vertical="center"/>
      <protection hidden="1"/>
    </xf>
    <xf numFmtId="180" fontId="42" fillId="28" borderId="12" xfId="0" applyNumberFormat="1" applyFont="1" applyFill="1" applyBorder="1" applyAlignment="1">
      <alignment horizontal="center" vertical="center" wrapText="1"/>
    </xf>
    <xf numFmtId="188" fontId="2" fillId="29" borderId="12" xfId="66" applyNumberFormat="1" applyFont="1" applyFill="1" applyBorder="1" applyAlignment="1" applyProtection="1">
      <alignment horizontal="center" vertical="center"/>
      <protection hidden="1"/>
    </xf>
    <xf numFmtId="49" fontId="2" fillId="29" borderId="12" xfId="66" applyNumberFormat="1" applyFont="1" applyFill="1" applyBorder="1" applyAlignment="1" applyProtection="1">
      <alignment horizontal="center" vertical="center"/>
      <protection hidden="1"/>
    </xf>
    <xf numFmtId="0" fontId="2" fillId="28" borderId="12" xfId="0" applyFont="1" applyFill="1" applyBorder="1" applyAlignment="1">
      <alignment horizontal="center"/>
    </xf>
    <xf numFmtId="188" fontId="2" fillId="28" borderId="12" xfId="66" applyNumberFormat="1" applyFont="1" applyFill="1" applyBorder="1" applyAlignment="1" applyProtection="1">
      <alignment horizontal="center"/>
      <protection hidden="1"/>
    </xf>
    <xf numFmtId="0" fontId="2" fillId="28" borderId="12" xfId="0" applyFont="1" applyFill="1" applyBorder="1" applyAlignment="1">
      <alignment horizontal="left" vertical="center" wrapText="1"/>
    </xf>
    <xf numFmtId="0" fontId="3" fillId="28" borderId="12" xfId="0" applyFont="1" applyFill="1" applyBorder="1" applyAlignment="1">
      <alignment horizontal="center" vertical="center"/>
    </xf>
    <xf numFmtId="188" fontId="3" fillId="28" borderId="12" xfId="66" applyNumberFormat="1" applyFont="1" applyFill="1" applyBorder="1" applyAlignment="1" applyProtection="1">
      <alignment horizontal="center" vertical="center"/>
      <protection hidden="1"/>
    </xf>
    <xf numFmtId="187" fontId="3" fillId="28" borderId="12" xfId="66" applyNumberFormat="1" applyFont="1" applyFill="1" applyBorder="1" applyAlignment="1" applyProtection="1">
      <alignment horizontal="center" vertical="center"/>
      <protection hidden="1"/>
    </xf>
    <xf numFmtId="0" fontId="43" fillId="28" borderId="12" xfId="68" applyNumberFormat="1" applyFont="1" applyFill="1" applyBorder="1" applyAlignment="1" applyProtection="1">
      <alignment horizontal="left" vertical="top" wrapText="1"/>
      <protection hidden="1"/>
    </xf>
    <xf numFmtId="0" fontId="43" fillId="28" borderId="12" xfId="0" applyFont="1" applyFill="1" applyBorder="1" applyAlignment="1">
      <alignment horizontal="center" vertical="center"/>
    </xf>
    <xf numFmtId="188" fontId="43" fillId="28" borderId="12" xfId="66" applyNumberFormat="1" applyFont="1" applyFill="1" applyBorder="1" applyAlignment="1" applyProtection="1">
      <alignment horizontal="center" vertical="center"/>
      <protection hidden="1"/>
    </xf>
    <xf numFmtId="187" fontId="43" fillId="28" borderId="12" xfId="66" applyNumberFormat="1" applyFont="1" applyFill="1" applyBorder="1" applyAlignment="1" applyProtection="1">
      <alignment horizontal="center" vertical="center"/>
      <protection hidden="1"/>
    </xf>
    <xf numFmtId="0" fontId="2" fillId="28" borderId="12" xfId="0" applyFont="1" applyFill="1" applyBorder="1" applyAlignment="1">
      <alignment horizontal="justify" vertical="center" wrapText="1"/>
    </xf>
    <xf numFmtId="0" fontId="42" fillId="28" borderId="12" xfId="0" applyFont="1" applyFill="1" applyBorder="1" applyAlignment="1">
      <alignment horizontal="center" vertical="center"/>
    </xf>
    <xf numFmtId="188" fontId="42" fillId="28" borderId="12" xfId="66" applyNumberFormat="1" applyFont="1" applyFill="1" applyBorder="1" applyAlignment="1" applyProtection="1">
      <alignment horizontal="center" vertical="center"/>
      <protection hidden="1"/>
    </xf>
    <xf numFmtId="0" fontId="2" fillId="28" borderId="12" xfId="66" applyFont="1" applyFill="1" applyBorder="1" applyAlignment="1">
      <alignment horizontal="left" vertical="center" wrapText="1"/>
      <protection/>
    </xf>
    <xf numFmtId="49" fontId="2" fillId="28" borderId="12" xfId="66" applyNumberFormat="1" applyFont="1" applyFill="1" applyBorder="1" applyAlignment="1">
      <alignment horizontal="center" vertical="center" wrapText="1"/>
      <protection/>
    </xf>
    <xf numFmtId="0" fontId="2" fillId="28" borderId="12" xfId="66" applyFont="1" applyFill="1" applyBorder="1" applyAlignment="1">
      <alignment horizontal="center" vertical="center" wrapText="1"/>
      <protection/>
    </xf>
    <xf numFmtId="0" fontId="3" fillId="28" borderId="12" xfId="0" applyFont="1" applyFill="1" applyBorder="1" applyAlignment="1">
      <alignment horizontal="left" wrapText="1"/>
    </xf>
    <xf numFmtId="187" fontId="2" fillId="28" borderId="12" xfId="66" applyNumberFormat="1" applyFont="1" applyFill="1" applyBorder="1" applyAlignment="1" applyProtection="1">
      <alignment horizontal="center"/>
      <protection hidden="1"/>
    </xf>
    <xf numFmtId="0" fontId="3" fillId="28" borderId="12" xfId="66" applyFont="1" applyFill="1" applyBorder="1" applyAlignment="1">
      <alignment horizontal="left" vertical="top" wrapText="1"/>
      <protection/>
    </xf>
    <xf numFmtId="0" fontId="3" fillId="28" borderId="12" xfId="66" applyFont="1" applyFill="1" applyBorder="1" applyAlignment="1">
      <alignment horizontal="center" vertical="center"/>
      <protection/>
    </xf>
    <xf numFmtId="0" fontId="43" fillId="28" borderId="12" xfId="0" applyFont="1" applyFill="1" applyBorder="1" applyAlignment="1">
      <alignment horizontal="left" vertical="center" wrapText="1"/>
    </xf>
    <xf numFmtId="0" fontId="42" fillId="28" borderId="12" xfId="0" applyFont="1" applyFill="1" applyBorder="1" applyAlignment="1">
      <alignment vertical="center" wrapText="1"/>
    </xf>
    <xf numFmtId="0" fontId="42" fillId="28" borderId="12" xfId="66" applyFont="1" applyFill="1" applyBorder="1" applyAlignment="1">
      <alignment horizontal="center" vertical="center"/>
      <protection/>
    </xf>
    <xf numFmtId="187" fontId="42" fillId="28" borderId="12" xfId="66" applyNumberFormat="1" applyFont="1" applyFill="1" applyBorder="1" applyAlignment="1" applyProtection="1">
      <alignment horizontal="center" vertical="center"/>
      <protection hidden="1"/>
    </xf>
    <xf numFmtId="0" fontId="43" fillId="28" borderId="12" xfId="66" applyFont="1" applyFill="1" applyBorder="1" applyAlignment="1">
      <alignment horizontal="left" vertical="center" wrapText="1"/>
      <protection/>
    </xf>
    <xf numFmtId="0" fontId="3" fillId="28" borderId="12" xfId="66" applyFont="1" applyFill="1" applyBorder="1" applyAlignment="1">
      <alignment horizontal="center" vertical="center" wrapText="1"/>
      <protection/>
    </xf>
    <xf numFmtId="49" fontId="3" fillId="28" borderId="12" xfId="66" applyNumberFormat="1" applyFont="1" applyFill="1" applyBorder="1" applyAlignment="1">
      <alignment horizontal="center" vertical="center" wrapText="1"/>
      <protection/>
    </xf>
    <xf numFmtId="0" fontId="42" fillId="28" borderId="12" xfId="0" applyFont="1" applyFill="1" applyBorder="1" applyAlignment="1">
      <alignment horizontal="left" vertical="center" wrapText="1"/>
    </xf>
    <xf numFmtId="49" fontId="42" fillId="28" borderId="12" xfId="66" applyNumberFormat="1" applyFont="1" applyFill="1" applyBorder="1" applyAlignment="1">
      <alignment horizontal="center" vertical="center" wrapText="1"/>
      <protection/>
    </xf>
    <xf numFmtId="0" fontId="42" fillId="28" borderId="12" xfId="66" applyFont="1" applyFill="1" applyBorder="1" applyAlignment="1">
      <alignment horizontal="center" vertical="center" wrapText="1"/>
      <protection/>
    </xf>
    <xf numFmtId="0" fontId="42" fillId="28" borderId="12" xfId="66" applyFont="1" applyFill="1" applyBorder="1" applyAlignment="1">
      <alignment vertical="center" wrapText="1"/>
      <protection/>
    </xf>
    <xf numFmtId="49" fontId="3" fillId="28" borderId="12" xfId="66" applyNumberFormat="1" applyFont="1" applyFill="1" applyBorder="1" applyAlignment="1" applyProtection="1">
      <alignment horizontal="center"/>
      <protection hidden="1"/>
    </xf>
    <xf numFmtId="0" fontId="3" fillId="28" borderId="12" xfId="0" applyFont="1" applyFill="1" applyBorder="1" applyAlignment="1">
      <alignment vertical="top" wrapText="1"/>
    </xf>
    <xf numFmtId="0" fontId="3" fillId="28" borderId="12" xfId="0" applyFont="1" applyFill="1" applyBorder="1" applyAlignment="1">
      <alignment horizontal="center"/>
    </xf>
    <xf numFmtId="188" fontId="3" fillId="28" borderId="12" xfId="66" applyNumberFormat="1" applyFont="1" applyFill="1" applyBorder="1" applyAlignment="1" applyProtection="1">
      <alignment horizontal="center"/>
      <protection hidden="1"/>
    </xf>
    <xf numFmtId="0" fontId="33" fillId="28" borderId="0" xfId="0" applyFont="1" applyFill="1" applyAlignment="1">
      <alignment/>
    </xf>
    <xf numFmtId="0" fontId="2" fillId="28" borderId="12" xfId="0" applyFont="1" applyFill="1" applyBorder="1" applyAlignment="1">
      <alignment horizontal="justify" vertical="top" wrapText="1"/>
    </xf>
    <xf numFmtId="0" fontId="2" fillId="28" borderId="12" xfId="0" applyFont="1" applyFill="1" applyBorder="1" applyAlignment="1">
      <alignment horizontal="left" wrapText="1"/>
    </xf>
    <xf numFmtId="0" fontId="2" fillId="28" borderId="12" xfId="0" applyFont="1" applyFill="1" applyBorder="1" applyAlignment="1">
      <alignment vertical="top" wrapText="1"/>
    </xf>
    <xf numFmtId="0" fontId="28" fillId="28" borderId="0" xfId="0" applyFont="1" applyFill="1" applyAlignment="1">
      <alignment horizontal="right"/>
    </xf>
    <xf numFmtId="0" fontId="5" fillId="28" borderId="0" xfId="0" applyFont="1" applyFill="1" applyAlignment="1">
      <alignment/>
    </xf>
    <xf numFmtId="0" fontId="38" fillId="28" borderId="12" xfId="75" applyFont="1" applyFill="1" applyBorder="1" applyAlignment="1">
      <alignment horizontal="center" vertical="center" wrapText="1"/>
      <protection/>
    </xf>
    <xf numFmtId="0" fontId="38" fillId="28" borderId="12" xfId="75" applyFont="1" applyFill="1" applyBorder="1" applyAlignment="1">
      <alignment horizontal="left" vertical="top" wrapText="1"/>
      <protection/>
    </xf>
    <xf numFmtId="180" fontId="4" fillId="28" borderId="12" xfId="75" applyNumberFormat="1" applyFont="1" applyFill="1" applyBorder="1" applyAlignment="1">
      <alignment horizontal="right" wrapText="1"/>
      <protection/>
    </xf>
    <xf numFmtId="0" fontId="4" fillId="28" borderId="12" xfId="75" applyFont="1" applyFill="1" applyBorder="1" applyAlignment="1">
      <alignment horizontal="center" vertical="center" wrapText="1"/>
      <protection/>
    </xf>
    <xf numFmtId="0" fontId="4" fillId="28" borderId="12" xfId="75" applyFont="1" applyFill="1" applyBorder="1" applyAlignment="1">
      <alignment vertical="top" wrapText="1"/>
      <protection/>
    </xf>
    <xf numFmtId="180" fontId="4" fillId="28" borderId="12" xfId="66" applyNumberFormat="1" applyFont="1" applyFill="1" applyBorder="1">
      <alignment/>
      <protection/>
    </xf>
    <xf numFmtId="180" fontId="4" fillId="28" borderId="12" xfId="75" applyNumberFormat="1" applyFont="1" applyFill="1" applyBorder="1">
      <alignment/>
      <protection/>
    </xf>
    <xf numFmtId="0" fontId="38" fillId="28" borderId="12" xfId="75" applyFont="1" applyFill="1" applyBorder="1" applyAlignment="1">
      <alignment horizontal="center" vertical="top" wrapText="1"/>
      <protection/>
    </xf>
    <xf numFmtId="0" fontId="39" fillId="28" borderId="12" xfId="75" applyFont="1" applyFill="1" applyBorder="1" applyAlignment="1">
      <alignment horizontal="left" vertical="top" wrapText="1"/>
      <protection/>
    </xf>
    <xf numFmtId="180" fontId="38" fillId="28" borderId="12" xfId="75" applyNumberFormat="1" applyFont="1" applyFill="1" applyBorder="1" applyAlignment="1">
      <alignment horizontal="right" vertical="top" wrapText="1"/>
      <protection/>
    </xf>
    <xf numFmtId="0" fontId="4" fillId="28" borderId="12" xfId="70" applyNumberFormat="1" applyFont="1" applyFill="1" applyBorder="1" applyAlignment="1" applyProtection="1">
      <alignment horizontal="left" vertical="top" wrapText="1"/>
      <protection hidden="1"/>
    </xf>
    <xf numFmtId="181" fontId="2" fillId="28" borderId="12" xfId="66" applyNumberFormat="1" applyFont="1" applyFill="1" applyBorder="1" applyAlignment="1">
      <alignment horizontal="center" vertical="center" wrapText="1"/>
      <protection/>
    </xf>
    <xf numFmtId="0" fontId="2" fillId="28" borderId="12" xfId="0" applyFont="1" applyFill="1" applyBorder="1" applyAlignment="1">
      <alignment vertical="center" wrapText="1"/>
    </xf>
    <xf numFmtId="3" fontId="2" fillId="28" borderId="12" xfId="66" applyNumberFormat="1" applyFont="1" applyFill="1" applyBorder="1" applyAlignment="1">
      <alignment horizontal="center" vertical="center" wrapText="1"/>
      <protection/>
    </xf>
    <xf numFmtId="181" fontId="3" fillId="28" borderId="12" xfId="66" applyNumberFormat="1" applyFont="1" applyFill="1" applyBorder="1" applyAlignment="1">
      <alignment horizontal="center" vertical="center" wrapText="1"/>
      <protection/>
    </xf>
    <xf numFmtId="0" fontId="47" fillId="28" borderId="12" xfId="72" applyFont="1" applyFill="1" applyBorder="1" applyAlignment="1">
      <alignment horizontal="left" wrapText="1"/>
      <protection/>
    </xf>
    <xf numFmtId="49" fontId="47" fillId="28" borderId="12" xfId="72" applyNumberFormat="1" applyFont="1" applyFill="1" applyBorder="1" applyAlignment="1">
      <alignment horizontal="center" vertical="center" wrapText="1"/>
      <protection/>
    </xf>
    <xf numFmtId="0" fontId="3" fillId="28" borderId="12" xfId="68" applyNumberFormat="1" applyFont="1" applyFill="1" applyBorder="1" applyAlignment="1" applyProtection="1">
      <alignment horizontal="left" vertical="center" wrapText="1"/>
      <protection hidden="1"/>
    </xf>
    <xf numFmtId="49" fontId="3" fillId="28" borderId="12" xfId="68" applyNumberFormat="1" applyFont="1" applyFill="1" applyBorder="1" applyAlignment="1" applyProtection="1">
      <alignment horizontal="center" vertical="center" wrapText="1"/>
      <protection hidden="1"/>
    </xf>
    <xf numFmtId="0" fontId="3" fillId="28" borderId="12" xfId="66" applyNumberFormat="1" applyFont="1" applyFill="1" applyBorder="1" applyAlignment="1" applyProtection="1">
      <alignment horizontal="center" vertical="center"/>
      <protection hidden="1"/>
    </xf>
    <xf numFmtId="0" fontId="42" fillId="28" borderId="12" xfId="66" applyNumberFormat="1" applyFont="1" applyFill="1" applyBorder="1" applyAlignment="1" applyProtection="1">
      <alignment horizontal="center" vertical="center"/>
      <protection hidden="1"/>
    </xf>
    <xf numFmtId="0" fontId="3" fillId="28" borderId="12" xfId="0" applyFont="1" applyFill="1" applyBorder="1" applyAlignment="1">
      <alignment horizontal="left" vertical="center" wrapText="1"/>
    </xf>
    <xf numFmtId="49" fontId="3" fillId="28" borderId="12" xfId="0" applyNumberFormat="1" applyFont="1" applyFill="1" applyBorder="1" applyAlignment="1">
      <alignment horizontal="left" vertical="center" wrapText="1"/>
    </xf>
    <xf numFmtId="0" fontId="28" fillId="28" borderId="12" xfId="0" applyFont="1" applyFill="1" applyBorder="1" applyAlignment="1">
      <alignment/>
    </xf>
    <xf numFmtId="0" fontId="52" fillId="28" borderId="12" xfId="0" applyFont="1" applyFill="1" applyBorder="1" applyAlignment="1">
      <alignment/>
    </xf>
    <xf numFmtId="0" fontId="42" fillId="11" borderId="12" xfId="0" applyFont="1" applyFill="1" applyBorder="1" applyAlignment="1">
      <alignment vertical="center" wrapText="1"/>
    </xf>
    <xf numFmtId="0" fontId="42" fillId="11" borderId="12" xfId="0" applyFont="1" applyFill="1" applyBorder="1" applyAlignment="1">
      <alignment horizontal="center" vertical="center"/>
    </xf>
    <xf numFmtId="49" fontId="42" fillId="11" borderId="12" xfId="0" applyNumberFormat="1" applyFont="1" applyFill="1" applyBorder="1" applyAlignment="1">
      <alignment horizontal="center" vertical="center" wrapText="1"/>
    </xf>
    <xf numFmtId="0" fontId="42" fillId="11" borderId="12" xfId="0" applyFont="1" applyFill="1" applyBorder="1" applyAlignment="1">
      <alignment horizontal="center" vertical="center" wrapText="1"/>
    </xf>
    <xf numFmtId="180" fontId="42" fillId="11" borderId="12" xfId="0" applyNumberFormat="1" applyFont="1" applyFill="1" applyBorder="1" applyAlignment="1">
      <alignment horizontal="center" vertical="center" wrapText="1"/>
    </xf>
    <xf numFmtId="188" fontId="42" fillId="11" borderId="12" xfId="66" applyNumberFormat="1" applyFont="1" applyFill="1" applyBorder="1" applyAlignment="1" applyProtection="1">
      <alignment horizontal="center" vertical="center"/>
      <protection hidden="1"/>
    </xf>
    <xf numFmtId="0" fontId="3" fillId="11" borderId="12" xfId="0" applyFont="1" applyFill="1" applyBorder="1" applyAlignment="1">
      <alignment horizontal="left" vertical="top" wrapText="1"/>
    </xf>
    <xf numFmtId="49" fontId="3" fillId="11" borderId="12" xfId="0" applyNumberFormat="1" applyFont="1" applyFill="1" applyBorder="1" applyAlignment="1">
      <alignment horizontal="center" vertical="center" wrapText="1"/>
    </xf>
    <xf numFmtId="0" fontId="3" fillId="11" borderId="12" xfId="0" applyFont="1" applyFill="1" applyBorder="1" applyAlignment="1">
      <alignment horizontal="center" vertical="center" wrapText="1"/>
    </xf>
    <xf numFmtId="49" fontId="3" fillId="11" borderId="12" xfId="66" applyNumberFormat="1" applyFont="1" applyFill="1" applyBorder="1" applyAlignment="1" applyProtection="1">
      <alignment horizontal="center" vertical="center"/>
      <protection hidden="1"/>
    </xf>
    <xf numFmtId="180" fontId="3" fillId="11" borderId="12" xfId="0" applyNumberFormat="1" applyFont="1" applyFill="1" applyBorder="1" applyAlignment="1">
      <alignment horizontal="center" vertical="center" wrapText="1"/>
    </xf>
    <xf numFmtId="0" fontId="42" fillId="11" borderId="12" xfId="0" applyNumberFormat="1" applyFont="1" applyFill="1" applyBorder="1" applyAlignment="1">
      <alignment horizontal="left" vertical="center" wrapText="1"/>
    </xf>
    <xf numFmtId="49" fontId="42" fillId="11" borderId="12" xfId="66" applyNumberFormat="1" applyFont="1" applyFill="1" applyBorder="1" applyAlignment="1" applyProtection="1">
      <alignment horizontal="center" vertical="center"/>
      <protection hidden="1"/>
    </xf>
    <xf numFmtId="188" fontId="3" fillId="11" borderId="12" xfId="66" applyNumberFormat="1" applyFont="1" applyFill="1" applyBorder="1" applyAlignment="1" applyProtection="1">
      <alignment horizontal="center" vertical="center"/>
      <protection hidden="1"/>
    </xf>
    <xf numFmtId="0" fontId="42" fillId="11" borderId="12" xfId="0" applyFont="1" applyFill="1" applyBorder="1" applyAlignment="1">
      <alignment horizontal="left" vertical="center" wrapText="1"/>
    </xf>
    <xf numFmtId="0" fontId="3" fillId="11" borderId="12" xfId="0" applyFont="1" applyFill="1" applyBorder="1" applyAlignment="1">
      <alignment horizontal="left" vertical="center" wrapText="1"/>
    </xf>
    <xf numFmtId="49" fontId="3" fillId="11" borderId="12" xfId="66" applyNumberFormat="1" applyFont="1" applyFill="1" applyBorder="1" applyAlignment="1">
      <alignment horizontal="center" vertical="center" wrapText="1"/>
      <protection/>
    </xf>
    <xf numFmtId="0" fontId="3" fillId="11" borderId="12" xfId="66" applyFont="1" applyFill="1" applyBorder="1" applyAlignment="1">
      <alignment horizontal="center" vertical="center" wrapText="1"/>
      <protection/>
    </xf>
    <xf numFmtId="49" fontId="42" fillId="11" borderId="12" xfId="66" applyNumberFormat="1" applyFont="1" applyFill="1" applyBorder="1" applyAlignment="1">
      <alignment horizontal="center" vertical="center" wrapText="1"/>
      <protection/>
    </xf>
    <xf numFmtId="0" fontId="42" fillId="11" borderId="12" xfId="66" applyFont="1" applyFill="1" applyBorder="1" applyAlignment="1">
      <alignment horizontal="center" vertical="center" wrapText="1"/>
      <protection/>
    </xf>
    <xf numFmtId="49" fontId="2" fillId="11" borderId="12" xfId="66" applyNumberFormat="1" applyFont="1" applyFill="1" applyBorder="1" applyAlignment="1">
      <alignment horizontal="center" vertical="center" wrapText="1"/>
      <protection/>
    </xf>
    <xf numFmtId="0" fontId="2" fillId="11" borderId="12" xfId="66" applyFont="1" applyFill="1" applyBorder="1" applyAlignment="1">
      <alignment horizontal="center" vertical="center" wrapText="1"/>
      <protection/>
    </xf>
    <xf numFmtId="0" fontId="2" fillId="23" borderId="12" xfId="66" applyFont="1" applyFill="1" applyBorder="1" applyAlignment="1">
      <alignment horizontal="left" vertical="top" wrapText="1"/>
      <protection/>
    </xf>
    <xf numFmtId="0" fontId="2" fillId="23" borderId="12" xfId="66" applyFont="1" applyFill="1" applyBorder="1" applyAlignment="1">
      <alignment horizontal="center" vertical="center"/>
      <protection/>
    </xf>
    <xf numFmtId="188" fontId="2" fillId="23" borderId="12" xfId="66" applyNumberFormat="1" applyFont="1" applyFill="1" applyBorder="1" applyAlignment="1" applyProtection="1">
      <alignment horizontal="center" vertical="center"/>
      <protection hidden="1"/>
    </xf>
    <xf numFmtId="49" fontId="2" fillId="23" borderId="12" xfId="66" applyNumberFormat="1" applyFont="1" applyFill="1" applyBorder="1" applyAlignment="1" applyProtection="1">
      <alignment horizontal="center" vertical="center"/>
      <protection hidden="1"/>
    </xf>
    <xf numFmtId="187" fontId="2" fillId="23" borderId="12" xfId="66" applyNumberFormat="1" applyFont="1" applyFill="1" applyBorder="1" applyAlignment="1" applyProtection="1">
      <alignment horizontal="center" vertical="center"/>
      <protection hidden="1"/>
    </xf>
    <xf numFmtId="180" fontId="2" fillId="23" borderId="12" xfId="0" applyNumberFormat="1" applyFont="1" applyFill="1" applyBorder="1" applyAlignment="1">
      <alignment horizontal="center" vertical="center" wrapText="1"/>
    </xf>
    <xf numFmtId="0" fontId="31" fillId="23" borderId="0" xfId="0" applyFont="1" applyFill="1" applyAlignment="1">
      <alignment/>
    </xf>
    <xf numFmtId="0" fontId="43" fillId="11" borderId="12" xfId="0" applyFont="1" applyFill="1" applyBorder="1" applyAlignment="1">
      <alignment horizontal="left" vertical="top" wrapText="1"/>
    </xf>
    <xf numFmtId="0" fontId="43" fillId="11" borderId="12" xfId="0" applyFont="1" applyFill="1" applyBorder="1" applyAlignment="1">
      <alignment horizontal="center" vertical="center" wrapText="1"/>
    </xf>
    <xf numFmtId="49" fontId="43" fillId="11" borderId="12" xfId="0" applyNumberFormat="1" applyFont="1" applyFill="1" applyBorder="1" applyAlignment="1">
      <alignment horizontal="center" vertical="center" wrapText="1"/>
    </xf>
    <xf numFmtId="49" fontId="43" fillId="11" borderId="12" xfId="66" applyNumberFormat="1" applyFont="1" applyFill="1" applyBorder="1" applyAlignment="1" applyProtection="1">
      <alignment horizontal="center" vertical="center"/>
      <protection hidden="1"/>
    </xf>
    <xf numFmtId="180" fontId="43" fillId="11" borderId="12" xfId="0" applyNumberFormat="1" applyFont="1" applyFill="1" applyBorder="1" applyAlignment="1">
      <alignment horizontal="center" vertical="center" wrapText="1"/>
    </xf>
    <xf numFmtId="0" fontId="42" fillId="11" borderId="12" xfId="0" applyFont="1" applyFill="1" applyBorder="1" applyAlignment="1">
      <alignment horizontal="left" vertical="top" wrapText="1"/>
    </xf>
    <xf numFmtId="0" fontId="2" fillId="23" borderId="12" xfId="0" applyFont="1" applyFill="1" applyBorder="1" applyAlignment="1">
      <alignment horizontal="justify" vertical="center" wrapText="1"/>
    </xf>
    <xf numFmtId="0" fontId="2" fillId="23" borderId="12" xfId="0" applyFont="1" applyFill="1" applyBorder="1" applyAlignment="1">
      <alignment horizontal="center" vertical="center"/>
    </xf>
    <xf numFmtId="0" fontId="2" fillId="23" borderId="12" xfId="0" applyFont="1" applyFill="1" applyBorder="1" applyAlignment="1">
      <alignment horizontal="center" vertical="center" wrapText="1"/>
    </xf>
    <xf numFmtId="0" fontId="3" fillId="0" borderId="12" xfId="66" applyFont="1" applyBorder="1" applyAlignment="1">
      <alignment horizontal="center" vertical="center" wrapText="1"/>
      <protection/>
    </xf>
    <xf numFmtId="0" fontId="3" fillId="0" borderId="12" xfId="66" applyFont="1" applyBorder="1" applyAlignment="1">
      <alignment vertical="center" wrapText="1"/>
      <protection/>
    </xf>
    <xf numFmtId="0" fontId="60" fillId="0" borderId="12" xfId="72" applyFont="1" applyBorder="1" applyAlignment="1">
      <alignment horizontal="center" vertical="center" wrapText="1"/>
      <protection/>
    </xf>
    <xf numFmtId="181" fontId="60" fillId="0" borderId="12" xfId="72" applyNumberFormat="1" applyFont="1" applyBorder="1" applyAlignment="1">
      <alignment horizontal="center" vertical="center" wrapText="1"/>
      <protection/>
    </xf>
    <xf numFmtId="180" fontId="3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0" fontId="41" fillId="0" borderId="0" xfId="75" applyFont="1" applyFill="1">
      <alignment/>
      <protection/>
    </xf>
    <xf numFmtId="0" fontId="41" fillId="0" borderId="0" xfId="75" applyFont="1">
      <alignment/>
      <protection/>
    </xf>
    <xf numFmtId="180" fontId="4" fillId="28" borderId="0" xfId="73" applyNumberFormat="1" applyFont="1" applyFill="1" applyAlignment="1">
      <alignment horizontal="center" vertical="top"/>
      <protection/>
    </xf>
    <xf numFmtId="180" fontId="4" fillId="28" borderId="0" xfId="73" applyNumberFormat="1" applyFont="1" applyFill="1" applyAlignment="1">
      <alignment vertical="top"/>
      <protection/>
    </xf>
    <xf numFmtId="0" fontId="4" fillId="28" borderId="0" xfId="73" applyFont="1" applyFill="1" applyAlignment="1">
      <alignment horizontal="right"/>
      <protection/>
    </xf>
    <xf numFmtId="0" fontId="31" fillId="28" borderId="0" xfId="0" applyFont="1" applyFill="1" applyAlignment="1">
      <alignment/>
    </xf>
    <xf numFmtId="181" fontId="58" fillId="0" borderId="12" xfId="72" applyNumberFormat="1" applyFont="1" applyBorder="1" applyAlignment="1">
      <alignment horizontal="center" vertical="center" wrapText="1"/>
      <protection/>
    </xf>
    <xf numFmtId="0" fontId="2" fillId="28" borderId="12" xfId="76" applyFont="1" applyFill="1" applyBorder="1" applyAlignment="1">
      <alignment horizontal="center" vertical="center"/>
      <protection/>
    </xf>
    <xf numFmtId="0" fontId="2" fillId="28" borderId="12" xfId="76" applyFont="1" applyFill="1" applyBorder="1" applyAlignment="1">
      <alignment horizontal="left" vertical="top" wrapText="1"/>
      <protection/>
    </xf>
    <xf numFmtId="0" fontId="42" fillId="23" borderId="12" xfId="0" applyFont="1" applyFill="1" applyBorder="1" applyAlignment="1">
      <alignment horizontal="justify" vertical="center" wrapText="1"/>
    </xf>
    <xf numFmtId="49" fontId="2" fillId="23" borderId="12" xfId="0" applyNumberFormat="1" applyFont="1" applyFill="1" applyBorder="1" applyAlignment="1">
      <alignment horizontal="center" vertical="center" wrapText="1"/>
    </xf>
    <xf numFmtId="0" fontId="5" fillId="23" borderId="0" xfId="0" applyFont="1" applyFill="1" applyAlignment="1">
      <alignment/>
    </xf>
    <xf numFmtId="0" fontId="2" fillId="23" borderId="12" xfId="0" applyFont="1" applyFill="1" applyBorder="1" applyAlignment="1">
      <alignment horizontal="left" vertical="center" wrapText="1"/>
    </xf>
    <xf numFmtId="49" fontId="42" fillId="23" borderId="12" xfId="0" applyNumberFormat="1" applyFont="1" applyFill="1" applyBorder="1" applyAlignment="1">
      <alignment horizontal="center" vertical="center" wrapText="1"/>
    </xf>
    <xf numFmtId="49" fontId="42" fillId="23" borderId="12" xfId="66" applyNumberFormat="1" applyFont="1" applyFill="1" applyBorder="1" applyAlignment="1" applyProtection="1">
      <alignment horizontal="center" vertical="center"/>
      <protection hidden="1"/>
    </xf>
    <xf numFmtId="0" fontId="42" fillId="23" borderId="12" xfId="0" applyFont="1" applyFill="1" applyBorder="1" applyAlignment="1">
      <alignment horizontal="center" vertical="center" wrapText="1"/>
    </xf>
    <xf numFmtId="0" fontId="42" fillId="23" borderId="12" xfId="66" applyNumberFormat="1" applyFont="1" applyFill="1" applyBorder="1" applyAlignment="1" applyProtection="1">
      <alignment horizontal="center" vertical="center"/>
      <protection hidden="1"/>
    </xf>
    <xf numFmtId="188" fontId="42" fillId="23" borderId="12" xfId="66" applyNumberFormat="1" applyFont="1" applyFill="1" applyBorder="1" applyAlignment="1" applyProtection="1">
      <alignment horizontal="center" vertical="center"/>
      <protection hidden="1"/>
    </xf>
    <xf numFmtId="180" fontId="42" fillId="23" borderId="12" xfId="0" applyNumberFormat="1" applyFont="1" applyFill="1" applyBorder="1" applyAlignment="1">
      <alignment horizontal="center" vertical="center" wrapText="1"/>
    </xf>
    <xf numFmtId="0" fontId="2" fillId="28" borderId="14" xfId="66" applyNumberFormat="1" applyFont="1" applyFill="1" applyBorder="1" applyAlignment="1" applyProtection="1">
      <alignment horizontal="left" vertical="top" wrapText="1"/>
      <protection hidden="1"/>
    </xf>
    <xf numFmtId="0" fontId="2" fillId="23" borderId="12" xfId="66" applyNumberFormat="1" applyFont="1" applyFill="1" applyBorder="1" applyAlignment="1" applyProtection="1">
      <alignment horizontal="left" vertical="top" wrapText="1"/>
      <protection hidden="1"/>
    </xf>
    <xf numFmtId="0" fontId="38" fillId="28" borderId="15" xfId="76" applyFont="1" applyFill="1" applyBorder="1" applyAlignment="1">
      <alignment horizontal="center" vertical="center" wrapText="1"/>
      <protection/>
    </xf>
    <xf numFmtId="0" fontId="41" fillId="28" borderId="0" xfId="76" applyFont="1" applyFill="1" applyAlignment="1">
      <alignment/>
      <protection/>
    </xf>
    <xf numFmtId="0" fontId="0" fillId="28" borderId="0" xfId="0" applyFill="1" applyAlignment="1">
      <alignment/>
    </xf>
    <xf numFmtId="180" fontId="38" fillId="28" borderId="14" xfId="76" applyNumberFormat="1" applyFont="1" applyFill="1" applyBorder="1" applyAlignment="1">
      <alignment horizontal="center" vertical="center" wrapText="1"/>
      <protection/>
    </xf>
    <xf numFmtId="0" fontId="41" fillId="28" borderId="16" xfId="0" applyFont="1" applyFill="1" applyBorder="1" applyAlignment="1">
      <alignment/>
    </xf>
    <xf numFmtId="0" fontId="41" fillId="28" borderId="17" xfId="0" applyFont="1" applyFill="1" applyBorder="1" applyAlignment="1">
      <alignment/>
    </xf>
    <xf numFmtId="0" fontId="38" fillId="28" borderId="0" xfId="73" applyNumberFormat="1" applyFont="1" applyFill="1" applyBorder="1" applyAlignment="1" applyProtection="1">
      <alignment horizontal="center" wrapText="1"/>
      <protection hidden="1"/>
    </xf>
    <xf numFmtId="0" fontId="38" fillId="0" borderId="15" xfId="75" applyFont="1" applyBorder="1" applyAlignment="1">
      <alignment horizontal="center" vertical="top" wrapText="1"/>
      <protection/>
    </xf>
    <xf numFmtId="0" fontId="0" fillId="0" borderId="18" xfId="0" applyBorder="1" applyAlignment="1">
      <alignment horizontal="center" vertical="top" wrapText="1"/>
    </xf>
    <xf numFmtId="0" fontId="38" fillId="0" borderId="0" xfId="75" applyFont="1" applyAlignment="1">
      <alignment horizontal="center"/>
      <protection/>
    </xf>
    <xf numFmtId="0" fontId="0" fillId="0" borderId="0" xfId="0" applyAlignment="1">
      <alignment/>
    </xf>
    <xf numFmtId="0" fontId="41" fillId="0" borderId="0" xfId="76" applyFont="1" applyFill="1" applyAlignment="1">
      <alignment horizontal="left"/>
      <protection/>
    </xf>
    <xf numFmtId="0" fontId="41" fillId="0" borderId="0" xfId="76" applyFont="1" applyFill="1" applyAlignment="1">
      <alignment/>
      <protection/>
    </xf>
    <xf numFmtId="0" fontId="38" fillId="0" borderId="14" xfId="75" applyFont="1" applyFill="1" applyBorder="1" applyAlignment="1">
      <alignment horizontal="center" vertical="top" wrapText="1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1" fillId="28" borderId="0" xfId="76" applyFont="1" applyFill="1" applyAlignment="1">
      <alignment horizontal="left"/>
      <protection/>
    </xf>
    <xf numFmtId="0" fontId="0" fillId="28" borderId="18" xfId="0" applyFill="1" applyBorder="1" applyAlignment="1">
      <alignment horizontal="center" vertical="center" wrapText="1"/>
    </xf>
    <xf numFmtId="180" fontId="4" fillId="28" borderId="13" xfId="66" applyNumberFormat="1" applyFont="1" applyFill="1" applyBorder="1" applyAlignment="1" applyProtection="1">
      <alignment horizontal="right"/>
      <protection hidden="1"/>
    </xf>
    <xf numFmtId="0" fontId="0" fillId="0" borderId="13" xfId="0" applyBorder="1" applyAlignment="1">
      <alignment/>
    </xf>
    <xf numFmtId="0" fontId="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180" fontId="38" fillId="0" borderId="14" xfId="76" applyNumberFormat="1" applyFont="1" applyFill="1" applyBorder="1" applyAlignment="1">
      <alignment horizontal="center" vertical="center" wrapText="1"/>
      <protection/>
    </xf>
    <xf numFmtId="0" fontId="41" fillId="0" borderId="16" xfId="0" applyFont="1" applyBorder="1" applyAlignment="1">
      <alignment/>
    </xf>
    <xf numFmtId="0" fontId="41" fillId="0" borderId="17" xfId="0" applyFont="1" applyBorder="1" applyAlignment="1">
      <alignment/>
    </xf>
    <xf numFmtId="0" fontId="3" fillId="28" borderId="15" xfId="0" applyFont="1" applyFill="1" applyBorder="1" applyAlignment="1">
      <alignment horizontal="center" vertical="center" wrapText="1"/>
    </xf>
    <xf numFmtId="0" fontId="3" fillId="28" borderId="18" xfId="0" applyFont="1" applyFill="1" applyBorder="1" applyAlignment="1">
      <alignment horizontal="center" vertical="center" wrapText="1"/>
    </xf>
    <xf numFmtId="0" fontId="41" fillId="28" borderId="16" xfId="0" applyFont="1" applyFill="1" applyBorder="1" applyAlignment="1">
      <alignment vertical="center"/>
    </xf>
    <xf numFmtId="0" fontId="41" fillId="28" borderId="17" xfId="0" applyFont="1" applyFill="1" applyBorder="1" applyAlignment="1">
      <alignment vertical="center"/>
    </xf>
    <xf numFmtId="49" fontId="2" fillId="28" borderId="12" xfId="66" applyNumberFormat="1" applyFont="1" applyFill="1" applyBorder="1" applyAlignment="1" applyProtection="1">
      <alignment horizontal="center" vertical="center" wrapText="1"/>
      <protection hidden="1"/>
    </xf>
    <xf numFmtId="0" fontId="3" fillId="28" borderId="0" xfId="66" applyNumberFormat="1" applyFont="1" applyFill="1" applyAlignment="1" applyProtection="1">
      <alignment horizontal="center" vertical="center" wrapText="1"/>
      <protection hidden="1"/>
    </xf>
    <xf numFmtId="0" fontId="30" fillId="28" borderId="0" xfId="0" applyFont="1" applyFill="1" applyAlignment="1">
      <alignment/>
    </xf>
    <xf numFmtId="0" fontId="2" fillId="28" borderId="15" xfId="66" applyNumberFormat="1" applyFont="1" applyFill="1" applyBorder="1" applyAlignment="1" applyProtection="1">
      <alignment horizontal="center" vertical="center" wrapText="1"/>
      <protection hidden="1"/>
    </xf>
    <xf numFmtId="0" fontId="2" fillId="28" borderId="18" xfId="66" applyNumberFormat="1" applyFont="1" applyFill="1" applyBorder="1" applyAlignment="1" applyProtection="1">
      <alignment horizontal="center" vertical="center" wrapText="1"/>
      <protection hidden="1"/>
    </xf>
    <xf numFmtId="0" fontId="2" fillId="28" borderId="15" xfId="0" applyFont="1" applyFill="1" applyBorder="1" applyAlignment="1">
      <alignment horizontal="center" vertical="center"/>
    </xf>
    <xf numFmtId="0" fontId="2" fillId="28" borderId="18" xfId="0" applyFont="1" applyFill="1" applyBorder="1" applyAlignment="1">
      <alignment horizontal="center" vertical="center"/>
    </xf>
    <xf numFmtId="49" fontId="2" fillId="28" borderId="19" xfId="66" applyNumberFormat="1" applyFont="1" applyFill="1" applyBorder="1" applyAlignment="1" applyProtection="1">
      <alignment horizontal="center" vertical="center" wrapText="1"/>
      <protection hidden="1"/>
    </xf>
    <xf numFmtId="49" fontId="2" fillId="28" borderId="20" xfId="66" applyNumberFormat="1" applyFont="1" applyFill="1" applyBorder="1" applyAlignment="1" applyProtection="1">
      <alignment horizontal="center" vertical="center" wrapText="1"/>
      <protection hidden="1"/>
    </xf>
    <xf numFmtId="49" fontId="2" fillId="28" borderId="21" xfId="66" applyNumberFormat="1" applyFont="1" applyFill="1" applyBorder="1" applyAlignment="1" applyProtection="1">
      <alignment horizontal="center" vertical="center" wrapText="1"/>
      <protection hidden="1"/>
    </xf>
    <xf numFmtId="49" fontId="2" fillId="28" borderId="22" xfId="66" applyNumberFormat="1" applyFont="1" applyFill="1" applyBorder="1" applyAlignment="1" applyProtection="1">
      <alignment horizontal="center" vertical="center" wrapText="1"/>
      <protection hidden="1"/>
    </xf>
    <xf numFmtId="49" fontId="2" fillId="28" borderId="13" xfId="66" applyNumberFormat="1" applyFont="1" applyFill="1" applyBorder="1" applyAlignment="1" applyProtection="1">
      <alignment horizontal="center" vertical="center" wrapText="1"/>
      <protection hidden="1"/>
    </xf>
    <xf numFmtId="49" fontId="2" fillId="28" borderId="23" xfId="66" applyNumberFormat="1" applyFont="1" applyFill="1" applyBorder="1" applyAlignment="1" applyProtection="1">
      <alignment horizontal="center" vertical="center" wrapText="1"/>
      <protection hidden="1"/>
    </xf>
    <xf numFmtId="0" fontId="2" fillId="28" borderId="14" xfId="0" applyFont="1" applyFill="1" applyBorder="1" applyAlignment="1">
      <alignment horizontal="center" vertical="center" wrapText="1"/>
    </xf>
    <xf numFmtId="0" fontId="2" fillId="28" borderId="16" xfId="0" applyFont="1" applyFill="1" applyBorder="1" applyAlignment="1">
      <alignment horizontal="center" vertical="center" wrapText="1"/>
    </xf>
    <xf numFmtId="0" fontId="2" fillId="28" borderId="17" xfId="0" applyFont="1" applyFill="1" applyBorder="1" applyAlignment="1">
      <alignment horizontal="center" vertical="center" wrapText="1"/>
    </xf>
    <xf numFmtId="0" fontId="4" fillId="28" borderId="12" xfId="72" applyFont="1" applyFill="1" applyBorder="1" applyAlignment="1">
      <alignment horizontal="center" vertical="center" wrapText="1"/>
      <protection/>
    </xf>
    <xf numFmtId="49" fontId="4" fillId="28" borderId="12" xfId="72" applyNumberFormat="1" applyFont="1" applyFill="1" applyBorder="1" applyAlignment="1">
      <alignment horizontal="center" vertical="center" wrapText="1"/>
      <protection/>
    </xf>
    <xf numFmtId="0" fontId="4" fillId="28" borderId="0" xfId="0" applyFont="1" applyFill="1" applyAlignment="1">
      <alignment horizontal="center" vertical="center"/>
    </xf>
    <xf numFmtId="0" fontId="46" fillId="28" borderId="0" xfId="72" applyFont="1" applyFill="1" applyBorder="1" applyAlignment="1">
      <alignment horizontal="center" vertical="center"/>
      <protection/>
    </xf>
    <xf numFmtId="0" fontId="0" fillId="28" borderId="0" xfId="0" applyFill="1" applyAlignment="1">
      <alignment horizontal="center" vertical="center"/>
    </xf>
    <xf numFmtId="49" fontId="46" fillId="28" borderId="0" xfId="72" applyNumberFormat="1" applyFont="1" applyFill="1" applyAlignment="1">
      <alignment horizontal="center" vertical="center"/>
      <protection/>
    </xf>
    <xf numFmtId="49" fontId="46" fillId="28" borderId="0" xfId="72" applyNumberFormat="1" applyFont="1" applyFill="1" applyAlignment="1">
      <alignment horizontal="center" vertical="center" wrapText="1"/>
      <protection/>
    </xf>
    <xf numFmtId="0" fontId="38" fillId="28" borderId="12" xfId="0" applyFont="1" applyFill="1" applyBorder="1" applyAlignment="1">
      <alignment horizontal="center" vertical="center" wrapText="1"/>
    </xf>
    <xf numFmtId="0" fontId="4" fillId="28" borderId="19" xfId="72" applyFont="1" applyFill="1" applyBorder="1" applyAlignment="1">
      <alignment horizontal="center" vertical="center" wrapText="1"/>
      <protection/>
    </xf>
    <xf numFmtId="0" fontId="4" fillId="28" borderId="20" xfId="72" applyFont="1" applyFill="1" applyBorder="1" applyAlignment="1">
      <alignment horizontal="center" vertical="center" wrapText="1"/>
      <protection/>
    </xf>
    <xf numFmtId="0" fontId="4" fillId="28" borderId="21" xfId="72" applyFont="1" applyFill="1" applyBorder="1" applyAlignment="1">
      <alignment horizontal="center" vertical="center" wrapText="1"/>
      <protection/>
    </xf>
    <xf numFmtId="0" fontId="4" fillId="28" borderId="22" xfId="72" applyFont="1" applyFill="1" applyBorder="1" applyAlignment="1">
      <alignment horizontal="center" vertical="center" wrapText="1"/>
      <protection/>
    </xf>
    <xf numFmtId="0" fontId="4" fillId="28" borderId="13" xfId="72" applyFont="1" applyFill="1" applyBorder="1" applyAlignment="1">
      <alignment horizontal="center" vertical="center" wrapText="1"/>
      <protection/>
    </xf>
    <xf numFmtId="0" fontId="4" fillId="28" borderId="23" xfId="72" applyFont="1" applyFill="1" applyBorder="1" applyAlignment="1">
      <alignment horizontal="center" vertical="center" wrapText="1"/>
      <protection/>
    </xf>
    <xf numFmtId="180" fontId="38" fillId="28" borderId="12" xfId="76" applyNumberFormat="1" applyFont="1" applyFill="1" applyBorder="1" applyAlignment="1">
      <alignment horizontal="center" vertical="center" wrapText="1"/>
      <protection/>
    </xf>
    <xf numFmtId="0" fontId="4" fillId="28" borderId="12" xfId="0" applyFont="1" applyFill="1" applyBorder="1" applyAlignment="1">
      <alignment/>
    </xf>
    <xf numFmtId="0" fontId="58" fillId="0" borderId="0" xfId="72" applyFont="1" applyAlignment="1">
      <alignment horizontal="center" vertical="center" wrapText="1"/>
      <protection/>
    </xf>
    <xf numFmtId="0" fontId="60" fillId="0" borderId="0" xfId="72" applyFont="1" applyAlignment="1">
      <alignment wrapText="1"/>
      <protection/>
    </xf>
    <xf numFmtId="0" fontId="41" fillId="0" borderId="0" xfId="66" applyNumberFormat="1" applyFont="1" applyFill="1" applyAlignment="1" applyProtection="1">
      <alignment horizontal="left" vertical="center" wrapText="1"/>
      <protection hidden="1"/>
    </xf>
    <xf numFmtId="0" fontId="41" fillId="0" borderId="0" xfId="0" applyFont="1" applyFill="1" applyAlignment="1">
      <alignment/>
    </xf>
    <xf numFmtId="0" fontId="41" fillId="0" borderId="0" xfId="66" applyFont="1" applyFill="1" applyAlignment="1">
      <alignment/>
      <protection/>
    </xf>
    <xf numFmtId="0" fontId="3" fillId="0" borderId="14" xfId="66" applyFont="1" applyBorder="1" applyAlignment="1">
      <alignment horizontal="center" vertical="center" wrapText="1"/>
      <protection/>
    </xf>
    <xf numFmtId="0" fontId="3" fillId="0" borderId="17" xfId="66" applyFont="1" applyBorder="1" applyAlignment="1">
      <alignment horizontal="center" vertical="center" wrapText="1"/>
      <protection/>
    </xf>
    <xf numFmtId="0" fontId="3" fillId="28" borderId="14" xfId="66" applyFont="1" applyFill="1" applyBorder="1" applyAlignment="1">
      <alignment horizontal="center" vertical="center" wrapText="1"/>
      <protection/>
    </xf>
    <xf numFmtId="0" fontId="3" fillId="28" borderId="16" xfId="66" applyFont="1" applyFill="1" applyBorder="1" applyAlignment="1">
      <alignment horizontal="center" vertical="center" wrapText="1"/>
      <protection/>
    </xf>
    <xf numFmtId="0" fontId="3" fillId="28" borderId="17" xfId="66" applyFont="1" applyFill="1" applyBorder="1" applyAlignment="1">
      <alignment horizontal="center" vertical="center" wrapText="1"/>
      <protection/>
    </xf>
    <xf numFmtId="0" fontId="4" fillId="0" borderId="0" xfId="66" applyFont="1" applyFill="1" applyBorder="1" applyAlignment="1">
      <alignment/>
      <protection/>
    </xf>
    <xf numFmtId="0" fontId="3" fillId="0" borderId="0" xfId="66" applyFont="1" applyAlignment="1">
      <alignment horizontal="center" wrapText="1"/>
      <protection/>
    </xf>
    <xf numFmtId="0" fontId="3" fillId="0" borderId="0" xfId="66" applyFont="1" applyAlignment="1">
      <alignment horizontal="center"/>
      <protection/>
    </xf>
    <xf numFmtId="0" fontId="3" fillId="0" borderId="16" xfId="66" applyFont="1" applyBorder="1" applyAlignment="1">
      <alignment horizontal="center" vertical="center" wrapText="1"/>
      <protection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_Приложение 1 объем доходов декабрь" xfId="69"/>
    <cellStyle name="Обычный 2_Приложение 1 объем доходов декабрь 2" xfId="70"/>
    <cellStyle name="Обычный 3" xfId="71"/>
    <cellStyle name="Обычный 3 2" xfId="72"/>
    <cellStyle name="Обычный_tmp" xfId="73"/>
    <cellStyle name="Обычный_tmp 2" xfId="74"/>
    <cellStyle name="Обычный_Приложение 1 Внутр.фин. дефицита" xfId="75"/>
    <cellStyle name="Обычный_Приложение 1 объем доходов декабрь" xfId="76"/>
    <cellStyle name="Отдельная ячейка" xfId="77"/>
    <cellStyle name="Отдельная ячейка - константа" xfId="78"/>
    <cellStyle name="Отдельная ячейка - константа [печать]" xfId="79"/>
    <cellStyle name="Отдельная ячейка [печать]" xfId="80"/>
    <cellStyle name="Отдельная ячейка-результат" xfId="81"/>
    <cellStyle name="Отдельная ячейка-результат [печать]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ойства элементов измерения" xfId="88"/>
    <cellStyle name="Свойства элементов измерения [печать]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  <cellStyle name="Элементы осей" xfId="95"/>
    <cellStyle name="Элементы осей [печать]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104"/>
  <sheetViews>
    <sheetView zoomScaleSheetLayoutView="75" zoomScalePageLayoutView="0" workbookViewId="0" topLeftCell="B1">
      <selection activeCell="D3" sqref="D3"/>
    </sheetView>
  </sheetViews>
  <sheetFormatPr defaultColWidth="9.140625" defaultRowHeight="12.75"/>
  <cols>
    <col min="1" max="1" width="11.140625" style="3" hidden="1" customWidth="1"/>
    <col min="2" max="2" width="24.28125" style="3" customWidth="1"/>
    <col min="3" max="3" width="57.7109375" style="3" customWidth="1"/>
    <col min="4" max="4" width="14.57421875" style="11" customWidth="1"/>
    <col min="5" max="5" width="12.28125" style="3" customWidth="1"/>
    <col min="6" max="6" width="13.421875" style="3" customWidth="1"/>
    <col min="7" max="16384" width="9.140625" style="3" customWidth="1"/>
  </cols>
  <sheetData>
    <row r="1" spans="4:5" ht="18.75">
      <c r="D1" s="344" t="s">
        <v>253</v>
      </c>
      <c r="E1" s="345"/>
    </row>
    <row r="2" spans="4:5" ht="18.75">
      <c r="D2" s="344" t="s">
        <v>30</v>
      </c>
      <c r="E2" s="345"/>
    </row>
    <row r="3" spans="4:5" ht="18.75">
      <c r="D3" s="344" t="s">
        <v>282</v>
      </c>
      <c r="E3" s="345"/>
    </row>
    <row r="5" spans="1:5" s="5" customFormat="1" ht="15">
      <c r="A5" s="7"/>
      <c r="B5" s="8"/>
      <c r="C5" s="84"/>
      <c r="D5" s="376" t="s">
        <v>250</v>
      </c>
      <c r="E5" s="376"/>
    </row>
    <row r="6" spans="1:5" s="5" customFormat="1" ht="15">
      <c r="A6" s="7"/>
      <c r="B6" s="8"/>
      <c r="C6" s="14"/>
      <c r="D6" s="377" t="s">
        <v>30</v>
      </c>
      <c r="E6" s="377"/>
    </row>
    <row r="7" spans="1:6" s="5" customFormat="1" ht="15">
      <c r="A7" s="7"/>
      <c r="B7" s="8"/>
      <c r="C7" s="14"/>
      <c r="D7" s="377" t="s">
        <v>160</v>
      </c>
      <c r="E7" s="377"/>
      <c r="F7" s="375"/>
    </row>
    <row r="8" spans="1:5" s="5" customFormat="1" ht="15">
      <c r="A8" s="7"/>
      <c r="B8" s="8"/>
      <c r="C8" s="14"/>
      <c r="D8" s="14" t="s">
        <v>215</v>
      </c>
      <c r="E8" s="15"/>
    </row>
    <row r="9" spans="2:6" ht="14.25" customHeight="1">
      <c r="B9" s="9"/>
      <c r="C9" s="84"/>
      <c r="D9" s="84" t="s">
        <v>251</v>
      </c>
      <c r="E9" s="89"/>
      <c r="F9" s="89"/>
    </row>
    <row r="10" spans="3:4" ht="13.5" customHeight="1">
      <c r="C10" s="79"/>
      <c r="D10" s="81"/>
    </row>
    <row r="11" spans="1:6" ht="18.75">
      <c r="A11" s="374" t="s">
        <v>43</v>
      </c>
      <c r="B11" s="374"/>
      <c r="C11" s="374"/>
      <c r="D11" s="374"/>
      <c r="E11" s="375"/>
      <c r="F11" s="375"/>
    </row>
    <row r="12" spans="1:6" ht="18.75">
      <c r="A12" s="374" t="s">
        <v>217</v>
      </c>
      <c r="B12" s="374"/>
      <c r="C12" s="374"/>
      <c r="D12" s="374"/>
      <c r="E12" s="374"/>
      <c r="F12" s="374"/>
    </row>
    <row r="13" spans="1:4" ht="9" customHeight="1">
      <c r="A13" s="29"/>
      <c r="B13" s="29"/>
      <c r="C13" s="29"/>
      <c r="D13" s="12"/>
    </row>
    <row r="14" spans="1:6" ht="18" customHeight="1">
      <c r="A14" s="29"/>
      <c r="B14" s="372" t="s">
        <v>44</v>
      </c>
      <c r="C14" s="372" t="s">
        <v>45</v>
      </c>
      <c r="D14" s="378" t="s">
        <v>46</v>
      </c>
      <c r="E14" s="379"/>
      <c r="F14" s="380"/>
    </row>
    <row r="15" spans="1:6" ht="66" customHeight="1">
      <c r="A15" s="29"/>
      <c r="B15" s="373"/>
      <c r="C15" s="373"/>
      <c r="D15" s="82" t="s">
        <v>159</v>
      </c>
      <c r="E15" s="83" t="s">
        <v>192</v>
      </c>
      <c r="F15" s="83" t="s">
        <v>216</v>
      </c>
    </row>
    <row r="16" spans="1:6" ht="13.5" customHeight="1">
      <c r="A16" s="29"/>
      <c r="B16" s="30">
        <v>1</v>
      </c>
      <c r="C16" s="30">
        <v>2</v>
      </c>
      <c r="D16" s="13">
        <v>3</v>
      </c>
      <c r="E16" s="30">
        <v>4</v>
      </c>
      <c r="F16" s="13">
        <v>5</v>
      </c>
    </row>
    <row r="17" spans="1:6" s="174" customFormat="1" ht="30.75" customHeight="1">
      <c r="A17" s="173"/>
      <c r="B17" s="275" t="s">
        <v>47</v>
      </c>
      <c r="C17" s="276" t="s">
        <v>48</v>
      </c>
      <c r="D17" s="277">
        <f>D19+D18</f>
        <v>465.6999999999989</v>
      </c>
      <c r="E17" s="277">
        <f>E19+E18</f>
        <v>0</v>
      </c>
      <c r="F17" s="277">
        <f>F19+F18</f>
        <v>0</v>
      </c>
    </row>
    <row r="18" spans="1:6" s="174" customFormat="1" ht="30">
      <c r="A18" s="173"/>
      <c r="B18" s="278" t="s">
        <v>69</v>
      </c>
      <c r="C18" s="279" t="s">
        <v>246</v>
      </c>
      <c r="D18" s="280">
        <f>-'приложение 2'!C40</f>
        <v>-4814.6</v>
      </c>
      <c r="E18" s="281">
        <f>-'приложение 2'!D40</f>
        <v>-3275.2</v>
      </c>
      <c r="F18" s="281">
        <f>-'приложение 2'!E40</f>
        <v>-3278.8</v>
      </c>
    </row>
    <row r="19" spans="1:6" s="174" customFormat="1" ht="30">
      <c r="A19" s="173"/>
      <c r="B19" s="278" t="s">
        <v>49</v>
      </c>
      <c r="C19" s="279" t="s">
        <v>247</v>
      </c>
      <c r="D19" s="280">
        <f>'приложение 5'!D43</f>
        <v>5280.299999999999</v>
      </c>
      <c r="E19" s="280">
        <f>'приложение 5'!E43</f>
        <v>3275.2</v>
      </c>
      <c r="F19" s="280">
        <f>'приложение 5'!F43</f>
        <v>3278.7999999999997</v>
      </c>
    </row>
    <row r="20" spans="1:6" s="174" customFormat="1" ht="18.75" customHeight="1">
      <c r="A20" s="173"/>
      <c r="B20" s="282" t="s">
        <v>50</v>
      </c>
      <c r="C20" s="283"/>
      <c r="D20" s="284">
        <f>D17</f>
        <v>465.6999999999989</v>
      </c>
      <c r="E20" s="284">
        <f>E17</f>
        <v>0</v>
      </c>
      <c r="F20" s="284">
        <f>F17</f>
        <v>0</v>
      </c>
    </row>
    <row r="21" spans="3:6" ht="15" customHeight="1">
      <c r="C21" s="4"/>
      <c r="D21" s="59"/>
      <c r="F21" s="112" t="s">
        <v>252</v>
      </c>
    </row>
    <row r="22" ht="18.75">
      <c r="C22" s="4"/>
    </row>
    <row r="23" ht="18.75">
      <c r="C23" s="4"/>
    </row>
    <row r="24" ht="18.75">
      <c r="C24" s="4"/>
    </row>
    <row r="25" ht="18.75">
      <c r="C25" s="4"/>
    </row>
    <row r="26" ht="18.75">
      <c r="C26" s="4"/>
    </row>
    <row r="27" ht="18.75">
      <c r="C27" s="4"/>
    </row>
    <row r="28" ht="18.75">
      <c r="C28" s="4"/>
    </row>
    <row r="29" ht="18.75">
      <c r="C29" s="4"/>
    </row>
    <row r="30" ht="18.75">
      <c r="C30" s="4"/>
    </row>
    <row r="31" ht="18.75">
      <c r="C31" s="4"/>
    </row>
    <row r="32" ht="18.75">
      <c r="C32" s="4"/>
    </row>
    <row r="33" ht="18.75">
      <c r="C33" s="4"/>
    </row>
    <row r="34" ht="18.75">
      <c r="C34" s="4"/>
    </row>
    <row r="35" ht="18.75">
      <c r="C35" s="4"/>
    </row>
    <row r="36" ht="18.75">
      <c r="C36" s="4"/>
    </row>
    <row r="37" ht="18.75">
      <c r="C37" s="4"/>
    </row>
    <row r="38" ht="18.75">
      <c r="C38" s="4"/>
    </row>
    <row r="39" ht="18.75">
      <c r="C39" s="4"/>
    </row>
    <row r="40" ht="18.75">
      <c r="C40" s="4"/>
    </row>
    <row r="41" ht="18.75">
      <c r="C41" s="4"/>
    </row>
    <row r="42" ht="18.75">
      <c r="C42" s="4"/>
    </row>
    <row r="43" ht="18.75">
      <c r="C43" s="4"/>
    </row>
    <row r="44" ht="18.75">
      <c r="C44" s="4"/>
    </row>
    <row r="45" ht="18.75">
      <c r="C45" s="4"/>
    </row>
    <row r="46" ht="18.75">
      <c r="C46" s="4"/>
    </row>
    <row r="47" ht="18.75">
      <c r="C47" s="4"/>
    </row>
    <row r="48" ht="18.75">
      <c r="C48" s="4"/>
    </row>
    <row r="49" ht="18.75">
      <c r="C49" s="4"/>
    </row>
    <row r="50" ht="18.75">
      <c r="C50" s="4"/>
    </row>
    <row r="51" ht="18.75">
      <c r="C51" s="4"/>
    </row>
    <row r="52" ht="18.75">
      <c r="C52" s="4"/>
    </row>
    <row r="53" ht="18.75">
      <c r="C53" s="4"/>
    </row>
    <row r="54" ht="18.75">
      <c r="C54" s="4"/>
    </row>
    <row r="55" ht="18.75">
      <c r="C55" s="4"/>
    </row>
    <row r="56" ht="18.75">
      <c r="C56" s="4"/>
    </row>
    <row r="57" ht="18.75">
      <c r="C57" s="4"/>
    </row>
    <row r="58" ht="18.75">
      <c r="C58" s="4"/>
    </row>
    <row r="59" ht="18.75">
      <c r="C59" s="4"/>
    </row>
    <row r="60" ht="18.75">
      <c r="C60" s="4"/>
    </row>
    <row r="61" ht="18.75">
      <c r="C61" s="4"/>
    </row>
    <row r="62" ht="18.75">
      <c r="C62" s="4"/>
    </row>
    <row r="63" ht="18.75">
      <c r="C63" s="4"/>
    </row>
    <row r="64" ht="18.75">
      <c r="C64" s="4"/>
    </row>
    <row r="65" ht="18.75">
      <c r="C65" s="4"/>
    </row>
    <row r="66" ht="18.75">
      <c r="C66" s="4"/>
    </row>
    <row r="67" ht="18.75">
      <c r="C67" s="4"/>
    </row>
    <row r="68" ht="18.75">
      <c r="C68" s="4"/>
    </row>
    <row r="69" ht="18.75">
      <c r="C69" s="4"/>
    </row>
    <row r="70" ht="18.75">
      <c r="C70" s="4"/>
    </row>
    <row r="71" ht="18.75">
      <c r="C71" s="4"/>
    </row>
    <row r="72" ht="18.75">
      <c r="C72" s="4"/>
    </row>
    <row r="73" ht="18.75">
      <c r="C73" s="4"/>
    </row>
    <row r="74" ht="18.75">
      <c r="C74" s="4"/>
    </row>
    <row r="75" ht="18.75">
      <c r="C75" s="4"/>
    </row>
    <row r="76" ht="18.75">
      <c r="C76" s="4"/>
    </row>
    <row r="77" ht="18.75">
      <c r="C77" s="4"/>
    </row>
    <row r="78" ht="18.75">
      <c r="C78" s="4"/>
    </row>
    <row r="79" ht="18.75">
      <c r="C79" s="4"/>
    </row>
    <row r="80" ht="18.75">
      <c r="C80" s="4"/>
    </row>
    <row r="81" ht="18.75">
      <c r="C81" s="4"/>
    </row>
    <row r="82" ht="18.75">
      <c r="C82" s="4"/>
    </row>
    <row r="83" ht="18.75">
      <c r="C83" s="4"/>
    </row>
    <row r="84" ht="18.75">
      <c r="C84" s="4"/>
    </row>
    <row r="85" ht="18.75">
      <c r="C85" s="4"/>
    </row>
    <row r="86" ht="18.75">
      <c r="C86" s="4"/>
    </row>
    <row r="87" ht="18.75">
      <c r="C87" s="4"/>
    </row>
    <row r="88" ht="18.75">
      <c r="C88" s="4"/>
    </row>
    <row r="89" ht="18.75">
      <c r="C89" s="4"/>
    </row>
    <row r="90" ht="18.75">
      <c r="C90" s="4"/>
    </row>
    <row r="91" ht="18.75">
      <c r="C91" s="4"/>
    </row>
    <row r="92" ht="18.75">
      <c r="C92" s="4"/>
    </row>
    <row r="93" ht="18.75">
      <c r="C93" s="4"/>
    </row>
    <row r="94" ht="18.75">
      <c r="C94" s="4"/>
    </row>
    <row r="95" ht="18.75">
      <c r="C95" s="4"/>
    </row>
    <row r="96" ht="18.75">
      <c r="C96" s="4"/>
    </row>
    <row r="97" ht="18.75">
      <c r="C97" s="4"/>
    </row>
    <row r="98" ht="18.75">
      <c r="C98" s="4"/>
    </row>
    <row r="99" ht="18.75">
      <c r="C99" s="4"/>
    </row>
    <row r="100" ht="18.75">
      <c r="C100" s="4"/>
    </row>
    <row r="101" ht="18.75">
      <c r="C101" s="4"/>
    </row>
    <row r="102" ht="18.75">
      <c r="C102" s="4"/>
    </row>
    <row r="103" ht="18.75">
      <c r="C103" s="4"/>
    </row>
    <row r="104" ht="18.75">
      <c r="C104" s="4"/>
    </row>
  </sheetData>
  <sheetProtection selectLockedCells="1" selectUnlockedCells="1"/>
  <mergeCells count="8">
    <mergeCell ref="B14:B15"/>
    <mergeCell ref="A12:F12"/>
    <mergeCell ref="A11:F11"/>
    <mergeCell ref="D5:E5"/>
    <mergeCell ref="D6:E6"/>
    <mergeCell ref="D7:F7"/>
    <mergeCell ref="D14:F14"/>
    <mergeCell ref="C14:C15"/>
  </mergeCells>
  <printOptions horizontalCentered="1"/>
  <pageMargins left="0.7874015748031497" right="0.64" top="0.31496062992125984" bottom="0.2362204724409449" header="0.31496062992125984" footer="0.196850393700787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56"/>
  <sheetViews>
    <sheetView zoomScale="80" zoomScaleNormal="80" zoomScaleSheetLayoutView="80" workbookViewId="0" topLeftCell="A1">
      <selection activeCell="C3" sqref="C3"/>
    </sheetView>
  </sheetViews>
  <sheetFormatPr defaultColWidth="9.140625" defaultRowHeight="12.75"/>
  <cols>
    <col min="1" max="1" width="28.28125" style="152" customWidth="1"/>
    <col min="2" max="2" width="55.57421875" style="153" customWidth="1"/>
    <col min="3" max="3" width="16.00390625" style="132" customWidth="1"/>
    <col min="4" max="4" width="13.57421875" style="102" customWidth="1"/>
    <col min="5" max="5" width="16.00390625" style="102" customWidth="1"/>
    <col min="6" max="7" width="12.421875" style="5" hidden="1" customWidth="1"/>
    <col min="8" max="8" width="61.8515625" style="5" customWidth="1"/>
    <col min="9" max="16384" width="9.140625" style="5" customWidth="1"/>
  </cols>
  <sheetData>
    <row r="1" ht="15">
      <c r="C1" s="346" t="s">
        <v>259</v>
      </c>
    </row>
    <row r="2" spans="2:4" ht="15">
      <c r="B2" s="347"/>
      <c r="C2" s="347" t="s">
        <v>260</v>
      </c>
      <c r="D2" s="347"/>
    </row>
    <row r="3" spans="2:3" ht="15">
      <c r="B3" s="348"/>
      <c r="C3" s="346" t="s">
        <v>283</v>
      </c>
    </row>
    <row r="5" spans="3:4" ht="15">
      <c r="C5" s="381" t="s">
        <v>254</v>
      </c>
      <c r="D5" s="381"/>
    </row>
    <row r="6" spans="3:4" ht="15">
      <c r="C6" s="366" t="s">
        <v>30</v>
      </c>
      <c r="D6" s="366"/>
    </row>
    <row r="7" spans="3:5" ht="15">
      <c r="C7" s="366" t="s">
        <v>160</v>
      </c>
      <c r="D7" s="366"/>
      <c r="E7" s="367"/>
    </row>
    <row r="8" spans="3:4" ht="15">
      <c r="C8" s="167" t="s">
        <v>215</v>
      </c>
      <c r="D8" s="103"/>
    </row>
    <row r="9" ht="15">
      <c r="C9" s="125" t="s">
        <v>255</v>
      </c>
    </row>
    <row r="10" spans="1:4" ht="14.25" customHeight="1">
      <c r="A10" s="154"/>
      <c r="B10" s="167"/>
      <c r="C10" s="103"/>
      <c r="D10" s="126"/>
    </row>
    <row r="11" spans="1:5" ht="39.75" customHeight="1">
      <c r="A11" s="371" t="s">
        <v>218</v>
      </c>
      <c r="B11" s="371"/>
      <c r="C11" s="371"/>
      <c r="D11" s="371"/>
      <c r="E11" s="371"/>
    </row>
    <row r="12" spans="1:5" ht="47.25" customHeight="1" hidden="1" thickBot="1">
      <c r="A12" s="371"/>
      <c r="B12" s="371"/>
      <c r="C12" s="371"/>
      <c r="D12" s="371"/>
      <c r="E12" s="371"/>
    </row>
    <row r="13" spans="1:3" ht="12" customHeight="1">
      <c r="A13" s="127"/>
      <c r="B13" s="127"/>
      <c r="C13" s="127"/>
    </row>
    <row r="14" spans="1:5" ht="25.5" customHeight="1">
      <c r="A14" s="365" t="s">
        <v>51</v>
      </c>
      <c r="B14" s="365" t="s">
        <v>52</v>
      </c>
      <c r="C14" s="368" t="s">
        <v>53</v>
      </c>
      <c r="D14" s="369"/>
      <c r="E14" s="370"/>
    </row>
    <row r="15" spans="1:7" ht="25.5" customHeight="1">
      <c r="A15" s="382"/>
      <c r="B15" s="382"/>
      <c r="C15" s="206" t="s">
        <v>159</v>
      </c>
      <c r="D15" s="104" t="s">
        <v>192</v>
      </c>
      <c r="E15" s="104" t="s">
        <v>216</v>
      </c>
      <c r="F15" s="115" t="s">
        <v>191</v>
      </c>
      <c r="G15" s="115" t="s">
        <v>190</v>
      </c>
    </row>
    <row r="16" spans="1:7" ht="15" customHeight="1">
      <c r="A16" s="63">
        <v>1</v>
      </c>
      <c r="B16" s="63">
        <v>2</v>
      </c>
      <c r="C16" s="63">
        <v>3</v>
      </c>
      <c r="D16" s="128">
        <v>4</v>
      </c>
      <c r="E16" s="128">
        <v>5</v>
      </c>
      <c r="F16" s="116"/>
      <c r="G16" s="116"/>
    </row>
    <row r="17" spans="1:7" ht="22.5" customHeight="1">
      <c r="A17" s="168" t="s">
        <v>101</v>
      </c>
      <c r="B17" s="53" t="s">
        <v>54</v>
      </c>
      <c r="C17" s="56">
        <f>C18+C19+C21+C22+C23+C24+C25</f>
        <v>2510.3</v>
      </c>
      <c r="D17" s="56">
        <f>D18+D19+D21+D22+D23+D24+D25</f>
        <v>1069</v>
      </c>
      <c r="E17" s="56">
        <f>E18+E19+E21+E22+E23+E24+E25</f>
        <v>1093</v>
      </c>
      <c r="F17" s="117" t="e">
        <f>F18+F19+F21+F22+F23+F24+F25+#REF!</f>
        <v>#REF!</v>
      </c>
      <c r="G17" s="117" t="e">
        <f>F17/C17*100</f>
        <v>#REF!</v>
      </c>
    </row>
    <row r="18" spans="1:8" s="164" customFormat="1" ht="90" customHeight="1">
      <c r="A18" s="63" t="s">
        <v>102</v>
      </c>
      <c r="B18" s="54" t="s">
        <v>75</v>
      </c>
      <c r="C18" s="57">
        <f>1410+31</f>
        <v>1441</v>
      </c>
      <c r="D18" s="57">
        <v>305</v>
      </c>
      <c r="E18" s="57">
        <v>329</v>
      </c>
      <c r="F18" s="163">
        <v>412.5</v>
      </c>
      <c r="G18" s="163">
        <f aca="true" t="shared" si="0" ref="G18:G40">F18/C18*100</f>
        <v>28.62595419847328</v>
      </c>
      <c r="H18" s="165"/>
    </row>
    <row r="19" spans="1:8" ht="38.25" customHeight="1">
      <c r="A19" s="63" t="s">
        <v>103</v>
      </c>
      <c r="B19" s="54" t="s">
        <v>70</v>
      </c>
      <c r="C19" s="57">
        <f>36-31+85.7</f>
        <v>90.7</v>
      </c>
      <c r="D19" s="57">
        <v>36</v>
      </c>
      <c r="E19" s="57">
        <v>36</v>
      </c>
      <c r="F19" s="117">
        <v>36.6</v>
      </c>
      <c r="G19" s="117">
        <f t="shared" si="0"/>
        <v>40.35281146637266</v>
      </c>
      <c r="H19" s="170"/>
    </row>
    <row r="20" spans="1:7" ht="19.5" customHeight="1">
      <c r="A20" s="155"/>
      <c r="B20" s="64" t="s">
        <v>108</v>
      </c>
      <c r="C20" s="65">
        <f>C21+C22+C23</f>
        <v>821.6</v>
      </c>
      <c r="D20" s="65">
        <f>D21+D22+D23</f>
        <v>571</v>
      </c>
      <c r="E20" s="65">
        <f>E21+E22+E23</f>
        <v>571</v>
      </c>
      <c r="F20" s="117">
        <f>F21+F22+F23</f>
        <v>166.5</v>
      </c>
      <c r="G20" s="117">
        <f t="shared" si="0"/>
        <v>20.265335929892892</v>
      </c>
    </row>
    <row r="21" spans="1:8" ht="54.75" customHeight="1">
      <c r="A21" s="63" t="s">
        <v>104</v>
      </c>
      <c r="B21" s="54" t="s">
        <v>56</v>
      </c>
      <c r="C21" s="57">
        <f>81+40</f>
        <v>121</v>
      </c>
      <c r="D21" s="57">
        <v>81</v>
      </c>
      <c r="E21" s="57">
        <v>81</v>
      </c>
      <c r="F21" s="117">
        <v>62.5</v>
      </c>
      <c r="G21" s="117">
        <f t="shared" si="0"/>
        <v>51.652892561983464</v>
      </c>
      <c r="H21" s="121"/>
    </row>
    <row r="22" spans="1:8" s="164" customFormat="1" ht="48" customHeight="1">
      <c r="A22" s="63" t="s">
        <v>105</v>
      </c>
      <c r="B22" s="54" t="s">
        <v>57</v>
      </c>
      <c r="C22" s="57">
        <f>237+69.2+70.4+60+11.6</f>
        <v>448.20000000000005</v>
      </c>
      <c r="D22" s="57">
        <v>237</v>
      </c>
      <c r="E22" s="57">
        <v>237</v>
      </c>
      <c r="F22" s="163">
        <v>58</v>
      </c>
      <c r="G22" s="163">
        <f t="shared" si="0"/>
        <v>12.94065149486836</v>
      </c>
      <c r="H22" s="165"/>
    </row>
    <row r="23" spans="1:8" s="164" customFormat="1" ht="52.5" customHeight="1">
      <c r="A23" s="63" t="s">
        <v>106</v>
      </c>
      <c r="B23" s="54" t="s">
        <v>58</v>
      </c>
      <c r="C23" s="57">
        <f>253-0.6</f>
        <v>252.4</v>
      </c>
      <c r="D23" s="57">
        <v>253</v>
      </c>
      <c r="E23" s="57">
        <v>253</v>
      </c>
      <c r="F23" s="163">
        <v>46</v>
      </c>
      <c r="G23" s="163">
        <f t="shared" si="0"/>
        <v>18.225039619651344</v>
      </c>
      <c r="H23" s="165"/>
    </row>
    <row r="24" spans="1:8" ht="82.5" customHeight="1">
      <c r="A24" s="63" t="s">
        <v>107</v>
      </c>
      <c r="B24" s="54" t="s">
        <v>59</v>
      </c>
      <c r="C24" s="57">
        <f>8+2</f>
        <v>10</v>
      </c>
      <c r="D24" s="57">
        <v>9</v>
      </c>
      <c r="E24" s="57">
        <v>9</v>
      </c>
      <c r="F24" s="117">
        <v>10.1</v>
      </c>
      <c r="G24" s="117">
        <f t="shared" si="0"/>
        <v>101</v>
      </c>
      <c r="H24" s="171"/>
    </row>
    <row r="25" spans="1:7" ht="85.5" customHeight="1">
      <c r="A25" s="63" t="s">
        <v>114</v>
      </c>
      <c r="B25" s="54" t="s">
        <v>118</v>
      </c>
      <c r="C25" s="57">
        <f>148-1</f>
        <v>147</v>
      </c>
      <c r="D25" s="57">
        <v>148</v>
      </c>
      <c r="E25" s="57">
        <v>148</v>
      </c>
      <c r="F25" s="117">
        <v>87.9</v>
      </c>
      <c r="G25" s="117">
        <f t="shared" si="0"/>
        <v>59.79591836734694</v>
      </c>
    </row>
    <row r="26" spans="1:7" s="6" customFormat="1" ht="24" customHeight="1">
      <c r="A26" s="168" t="s">
        <v>109</v>
      </c>
      <c r="B26" s="53" t="s">
        <v>71</v>
      </c>
      <c r="C26" s="56">
        <f>C27+C31+C33+C36+C38</f>
        <v>2304.3</v>
      </c>
      <c r="D26" s="56">
        <f>D27+D31+D33+D36+D38</f>
        <v>2206.2</v>
      </c>
      <c r="E26" s="56">
        <f>E27+E31+E33+E36+E38</f>
        <v>2185.8</v>
      </c>
      <c r="F26" s="118" t="e">
        <f>F27+F31+F33+F36+F38</f>
        <v>#REF!</v>
      </c>
      <c r="G26" s="117" t="e">
        <f t="shared" si="0"/>
        <v>#REF!</v>
      </c>
    </row>
    <row r="27" spans="1:7" s="6" customFormat="1" ht="41.25" customHeight="1">
      <c r="A27" s="66"/>
      <c r="B27" s="64" t="s">
        <v>110</v>
      </c>
      <c r="C27" s="65">
        <f>C30+C28+C29</f>
        <v>1381.4</v>
      </c>
      <c r="D27" s="65">
        <f>D30+D28</f>
        <v>1679.8999999999999</v>
      </c>
      <c r="E27" s="65">
        <f>E30+E28</f>
        <v>1655.9</v>
      </c>
      <c r="F27" s="118" t="e">
        <f>#REF!+F28</f>
        <v>#REF!</v>
      </c>
      <c r="G27" s="117" t="e">
        <f t="shared" si="0"/>
        <v>#REF!</v>
      </c>
    </row>
    <row r="28" spans="1:8" s="164" customFormat="1" ht="41.25" customHeight="1">
      <c r="A28" s="70" t="s">
        <v>195</v>
      </c>
      <c r="B28" s="54" t="s">
        <v>66</v>
      </c>
      <c r="C28" s="57">
        <f>320.1+220.8+32.5+2.2+550</f>
        <v>1125.6000000000001</v>
      </c>
      <c r="D28" s="57">
        <v>1392.1</v>
      </c>
      <c r="E28" s="57">
        <v>1328.9</v>
      </c>
      <c r="F28" s="163">
        <v>225.9</v>
      </c>
      <c r="G28" s="163">
        <f t="shared" si="0"/>
        <v>20.069296375266525</v>
      </c>
      <c r="H28" s="165"/>
    </row>
    <row r="29" spans="1:8" s="164" customFormat="1" ht="117.75" customHeight="1" hidden="1">
      <c r="A29" s="70" t="s">
        <v>273</v>
      </c>
      <c r="B29" s="54" t="s">
        <v>274</v>
      </c>
      <c r="C29" s="57">
        <v>0</v>
      </c>
      <c r="D29" s="57">
        <v>0</v>
      </c>
      <c r="E29" s="57">
        <v>0</v>
      </c>
      <c r="F29" s="163"/>
      <c r="G29" s="163"/>
      <c r="H29" s="165"/>
    </row>
    <row r="30" spans="1:8" s="164" customFormat="1" ht="58.5" customHeight="1">
      <c r="A30" s="351" t="s">
        <v>270</v>
      </c>
      <c r="B30" s="352" t="s">
        <v>271</v>
      </c>
      <c r="C30" s="57">
        <v>255.8</v>
      </c>
      <c r="D30" s="57">
        <v>287.8</v>
      </c>
      <c r="E30" s="57">
        <v>327</v>
      </c>
      <c r="F30" s="163"/>
      <c r="G30" s="163"/>
      <c r="H30" s="165"/>
    </row>
    <row r="31" spans="1:7" s="6" customFormat="1" ht="50.25" customHeight="1">
      <c r="A31" s="68"/>
      <c r="B31" s="69" t="s">
        <v>119</v>
      </c>
      <c r="C31" s="65">
        <f>C32</f>
        <v>471.59999999999997</v>
      </c>
      <c r="D31" s="65">
        <f>D32</f>
        <v>429.9</v>
      </c>
      <c r="E31" s="65">
        <f>E32</f>
        <v>429.9</v>
      </c>
      <c r="F31" s="118">
        <f>F32</f>
        <v>94.1</v>
      </c>
      <c r="G31" s="117">
        <f t="shared" si="0"/>
        <v>19.953350296861746</v>
      </c>
    </row>
    <row r="32" spans="1:8" s="164" customFormat="1" ht="21" customHeight="1">
      <c r="A32" s="70" t="s">
        <v>196</v>
      </c>
      <c r="B32" s="169" t="s">
        <v>184</v>
      </c>
      <c r="C32" s="57">
        <f>429.9+252-218.7+8.4</f>
        <v>471.59999999999997</v>
      </c>
      <c r="D32" s="57">
        <v>429.9</v>
      </c>
      <c r="E32" s="57">
        <v>429.9</v>
      </c>
      <c r="F32" s="163">
        <v>94.1</v>
      </c>
      <c r="G32" s="163">
        <f t="shared" si="0"/>
        <v>19.953350296861746</v>
      </c>
      <c r="H32" s="166"/>
    </row>
    <row r="33" spans="1:7" s="6" customFormat="1" ht="33" customHeight="1">
      <c r="A33" s="66"/>
      <c r="B33" s="67" t="s">
        <v>111</v>
      </c>
      <c r="C33" s="65">
        <f>C34+C35</f>
        <v>95.5</v>
      </c>
      <c r="D33" s="65">
        <f>D34+D35</f>
        <v>96.4</v>
      </c>
      <c r="E33" s="65">
        <f>E34+E35</f>
        <v>100</v>
      </c>
      <c r="F33" s="118">
        <f>F34+F35</f>
        <v>64.7</v>
      </c>
      <c r="G33" s="117">
        <f t="shared" si="0"/>
        <v>67.74869109947645</v>
      </c>
    </row>
    <row r="34" spans="1:8" s="6" customFormat="1" ht="54.75" customHeight="1">
      <c r="A34" s="75" t="s">
        <v>197</v>
      </c>
      <c r="B34" s="55" t="s">
        <v>72</v>
      </c>
      <c r="C34" s="57">
        <v>93.5</v>
      </c>
      <c r="D34" s="57">
        <v>94.4</v>
      </c>
      <c r="E34" s="57">
        <v>98</v>
      </c>
      <c r="F34" s="118">
        <v>64.3</v>
      </c>
      <c r="G34" s="117">
        <f t="shared" si="0"/>
        <v>68.77005347593582</v>
      </c>
      <c r="H34" s="123"/>
    </row>
    <row r="35" spans="1:7" s="6" customFormat="1" ht="54" customHeight="1">
      <c r="A35" s="75" t="s">
        <v>275</v>
      </c>
      <c r="B35" s="55" t="s">
        <v>276</v>
      </c>
      <c r="C35" s="57">
        <v>2</v>
      </c>
      <c r="D35" s="57">
        <v>2</v>
      </c>
      <c r="E35" s="57">
        <v>2</v>
      </c>
      <c r="F35" s="118">
        <v>0.4</v>
      </c>
      <c r="G35" s="117">
        <f t="shared" si="0"/>
        <v>20</v>
      </c>
    </row>
    <row r="36" spans="1:7" ht="21" customHeight="1">
      <c r="A36" s="66"/>
      <c r="B36" s="64" t="s">
        <v>112</v>
      </c>
      <c r="C36" s="65">
        <f>C37</f>
        <v>355.8</v>
      </c>
      <c r="D36" s="65">
        <f>D37</f>
        <v>0</v>
      </c>
      <c r="E36" s="65">
        <f>E37</f>
        <v>0</v>
      </c>
      <c r="F36" s="117">
        <f>F37</f>
        <v>293.5</v>
      </c>
      <c r="G36" s="117">
        <f t="shared" si="0"/>
        <v>82.4901630129286</v>
      </c>
    </row>
    <row r="37" spans="1:8" s="97" customFormat="1" ht="82.5" customHeight="1">
      <c r="A37" s="75" t="s">
        <v>198</v>
      </c>
      <c r="B37" s="54" t="s">
        <v>67</v>
      </c>
      <c r="C37" s="57">
        <f>199.5+156.3</f>
        <v>355.8</v>
      </c>
      <c r="D37" s="57">
        <v>0</v>
      </c>
      <c r="E37" s="57">
        <v>0</v>
      </c>
      <c r="F37" s="119">
        <v>293.5</v>
      </c>
      <c r="G37" s="117">
        <f t="shared" si="0"/>
        <v>82.4901630129286</v>
      </c>
      <c r="H37" s="172"/>
    </row>
    <row r="38" spans="1:7" ht="24" customHeight="1" hidden="1">
      <c r="A38" s="198"/>
      <c r="B38" s="199" t="s">
        <v>164</v>
      </c>
      <c r="C38" s="65">
        <f>C39</f>
        <v>0</v>
      </c>
      <c r="D38" s="65">
        <f>D39</f>
        <v>0</v>
      </c>
      <c r="E38" s="65">
        <f>E39</f>
        <v>0</v>
      </c>
      <c r="F38" s="117">
        <f>F39</f>
        <v>0</v>
      </c>
      <c r="G38" s="117" t="e">
        <f t="shared" si="0"/>
        <v>#DIV/0!</v>
      </c>
    </row>
    <row r="39" spans="1:8" ht="54.75" customHeight="1" hidden="1">
      <c r="A39" s="200" t="s">
        <v>199</v>
      </c>
      <c r="B39" s="201" t="s">
        <v>165</v>
      </c>
      <c r="C39" s="57">
        <v>0</v>
      </c>
      <c r="D39" s="57">
        <v>0</v>
      </c>
      <c r="E39" s="57">
        <v>0</v>
      </c>
      <c r="F39" s="117">
        <v>0</v>
      </c>
      <c r="G39" s="117" t="e">
        <f t="shared" si="0"/>
        <v>#DIV/0!</v>
      </c>
      <c r="H39" s="133"/>
    </row>
    <row r="40" spans="1:7" ht="26.25" customHeight="1">
      <c r="A40" s="63" t="s">
        <v>73</v>
      </c>
      <c r="B40" s="53" t="s">
        <v>74</v>
      </c>
      <c r="C40" s="56">
        <f>C17+C26</f>
        <v>4814.6</v>
      </c>
      <c r="D40" s="56">
        <f>D17+D26</f>
        <v>3275.2</v>
      </c>
      <c r="E40" s="56">
        <f>E17+E26</f>
        <v>3278.8</v>
      </c>
      <c r="F40" s="117" t="e">
        <f>F17+F26</f>
        <v>#REF!</v>
      </c>
      <c r="G40" s="117" t="e">
        <f t="shared" si="0"/>
        <v>#REF!</v>
      </c>
    </row>
    <row r="41" spans="1:7" ht="12.75" customHeight="1">
      <c r="A41" s="156"/>
      <c r="B41" s="157"/>
      <c r="C41" s="122"/>
      <c r="D41" s="122"/>
      <c r="E41" s="122" t="s">
        <v>252</v>
      </c>
      <c r="F41" s="120"/>
      <c r="G41" s="120"/>
    </row>
    <row r="42" spans="1:3" ht="12.75" customHeight="1">
      <c r="A42" s="156"/>
      <c r="B42" s="157"/>
      <c r="C42" s="129"/>
    </row>
    <row r="43" spans="1:3" ht="12.75" customHeight="1">
      <c r="A43" s="156"/>
      <c r="B43" s="157"/>
      <c r="C43" s="129"/>
    </row>
    <row r="44" spans="1:3" ht="12.75" customHeight="1">
      <c r="A44" s="156"/>
      <c r="B44" s="157"/>
      <c r="C44" s="129"/>
    </row>
    <row r="45" spans="1:3" ht="12.75" customHeight="1">
      <c r="A45" s="156"/>
      <c r="B45" s="157"/>
      <c r="C45" s="129"/>
    </row>
    <row r="46" spans="1:3" ht="12.75" customHeight="1">
      <c r="A46" s="156"/>
      <c r="B46" s="157"/>
      <c r="C46" s="129"/>
    </row>
    <row r="47" spans="1:3" ht="12.75" customHeight="1">
      <c r="A47" s="156"/>
      <c r="B47" s="130"/>
      <c r="C47" s="130"/>
    </row>
    <row r="48" spans="1:3" ht="21.75" customHeight="1">
      <c r="A48" s="156"/>
      <c r="B48" s="158"/>
      <c r="C48" s="129"/>
    </row>
    <row r="49" spans="1:3" ht="12.75" customHeight="1">
      <c r="A49" s="156"/>
      <c r="B49" s="130"/>
      <c r="C49" s="130"/>
    </row>
    <row r="50" spans="1:3" ht="12.75" customHeight="1">
      <c r="A50" s="156"/>
      <c r="B50" s="159"/>
      <c r="C50" s="129"/>
    </row>
    <row r="51" spans="1:3" ht="12.75" customHeight="1">
      <c r="A51" s="156"/>
      <c r="B51" s="160"/>
      <c r="C51" s="129"/>
    </row>
    <row r="52" spans="1:3" ht="15">
      <c r="A52" s="161"/>
      <c r="B52" s="162"/>
      <c r="C52" s="131"/>
    </row>
    <row r="53" spans="1:3" ht="15">
      <c r="A53" s="161"/>
      <c r="B53" s="162"/>
      <c r="C53" s="131"/>
    </row>
    <row r="54" spans="1:3" ht="15">
      <c r="A54" s="161"/>
      <c r="B54" s="162"/>
      <c r="C54" s="131"/>
    </row>
    <row r="55" spans="1:3" ht="15">
      <c r="A55" s="161"/>
      <c r="B55" s="162"/>
      <c r="C55" s="131"/>
    </row>
    <row r="56" spans="1:3" ht="15">
      <c r="A56" s="161"/>
      <c r="B56" s="162"/>
      <c r="C56" s="131"/>
    </row>
  </sheetData>
  <sheetProtection/>
  <mergeCells count="7">
    <mergeCell ref="C5:D5"/>
    <mergeCell ref="C6:D6"/>
    <mergeCell ref="C7:E7"/>
    <mergeCell ref="C14:E14"/>
    <mergeCell ref="A11:E12"/>
    <mergeCell ref="A14:A15"/>
    <mergeCell ref="B14:B15"/>
  </mergeCells>
  <printOptions/>
  <pageMargins left="0.7874015748031497" right="0.3937007874015748" top="0.7874015748031497" bottom="0.3937007874015748" header="0.3937007874015748" footer="0.3937007874015748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45"/>
  <sheetViews>
    <sheetView zoomScale="80" zoomScaleNormal="80" zoomScaleSheetLayoutView="80" zoomScalePageLayoutView="0" workbookViewId="0" topLeftCell="A1">
      <selection activeCell="D3" sqref="D3"/>
    </sheetView>
  </sheetViews>
  <sheetFormatPr defaultColWidth="9.140625" defaultRowHeight="12.75"/>
  <cols>
    <col min="1" max="1" width="73.57421875" style="42" customWidth="1"/>
    <col min="2" max="2" width="14.28125" style="42" customWidth="1"/>
    <col min="3" max="3" width="13.00390625" style="42" customWidth="1"/>
    <col min="4" max="4" width="15.7109375" style="44" customWidth="1"/>
    <col min="5" max="5" width="13.8515625" style="1" customWidth="1"/>
    <col min="6" max="6" width="15.421875" style="1" customWidth="1"/>
    <col min="7" max="16384" width="9.140625" style="1" customWidth="1"/>
  </cols>
  <sheetData>
    <row r="1" ht="18">
      <c r="D1" s="344" t="s">
        <v>281</v>
      </c>
    </row>
    <row r="2" ht="18">
      <c r="D2" s="344" t="s">
        <v>30</v>
      </c>
    </row>
    <row r="3" ht="18">
      <c r="D3" s="344" t="s">
        <v>284</v>
      </c>
    </row>
    <row r="5" spans="2:9" s="2" customFormat="1" ht="15.75" customHeight="1">
      <c r="B5" s="85"/>
      <c r="C5" s="86"/>
      <c r="D5" s="376" t="s">
        <v>256</v>
      </c>
      <c r="E5" s="376"/>
      <c r="F5" s="5"/>
      <c r="G5" s="86"/>
      <c r="H5" s="86"/>
      <c r="I5" s="86"/>
    </row>
    <row r="6" spans="2:9" s="2" customFormat="1" ht="15">
      <c r="B6" s="87"/>
      <c r="C6" s="86"/>
      <c r="D6" s="377" t="s">
        <v>30</v>
      </c>
      <c r="E6" s="377"/>
      <c r="F6" s="5"/>
      <c r="G6" s="86"/>
      <c r="H6" s="86"/>
      <c r="I6" s="86"/>
    </row>
    <row r="7" spans="2:9" s="2" customFormat="1" ht="15">
      <c r="B7" s="85"/>
      <c r="C7" s="86"/>
      <c r="D7" s="377" t="s">
        <v>160</v>
      </c>
      <c r="E7" s="377"/>
      <c r="F7" s="375"/>
      <c r="G7" s="86"/>
      <c r="H7" s="86"/>
      <c r="I7" s="86"/>
    </row>
    <row r="8" spans="2:9" ht="18">
      <c r="B8" s="90"/>
      <c r="C8" s="90"/>
      <c r="D8" s="14" t="s">
        <v>215</v>
      </c>
      <c r="E8" s="15"/>
      <c r="F8" s="5"/>
      <c r="G8" s="91"/>
      <c r="H8" s="91"/>
      <c r="I8" s="91"/>
    </row>
    <row r="9" spans="2:9" s="2" customFormat="1" ht="15">
      <c r="B9" s="88"/>
      <c r="C9" s="88"/>
      <c r="D9" s="84" t="s">
        <v>251</v>
      </c>
      <c r="E9" s="88"/>
      <c r="F9" s="88"/>
      <c r="G9" s="88"/>
      <c r="H9" s="88"/>
      <c r="I9" s="88"/>
    </row>
    <row r="10" spans="2:9" s="2" customFormat="1" ht="15">
      <c r="B10" s="88"/>
      <c r="C10" s="88"/>
      <c r="D10" s="88"/>
      <c r="E10" s="88"/>
      <c r="F10" s="88"/>
      <c r="G10" s="88"/>
      <c r="H10" s="88"/>
      <c r="I10" s="88"/>
    </row>
    <row r="11" spans="1:4" s="2" customFormat="1" ht="15">
      <c r="A11" s="18"/>
      <c r="B11" s="77"/>
      <c r="C11" s="77"/>
      <c r="D11" s="77"/>
    </row>
    <row r="12" spans="1:6" ht="18.75">
      <c r="A12" s="385" t="s">
        <v>29</v>
      </c>
      <c r="B12" s="386"/>
      <c r="C12" s="386"/>
      <c r="D12" s="386"/>
      <c r="E12" s="387"/>
      <c r="F12" s="375"/>
    </row>
    <row r="13" spans="1:6" ht="18.75">
      <c r="A13" s="388" t="s">
        <v>219</v>
      </c>
      <c r="B13" s="388"/>
      <c r="C13" s="388"/>
      <c r="D13" s="388"/>
      <c r="E13" s="387"/>
      <c r="F13" s="375"/>
    </row>
    <row r="14" spans="1:6" ht="12" customHeight="1">
      <c r="A14" s="36"/>
      <c r="B14" s="36"/>
      <c r="C14" s="36"/>
      <c r="D14" s="383"/>
      <c r="E14" s="384"/>
      <c r="F14" s="384"/>
    </row>
    <row r="15" spans="1:6" ht="18">
      <c r="A15" s="392" t="s">
        <v>10</v>
      </c>
      <c r="B15" s="392" t="s">
        <v>1</v>
      </c>
      <c r="C15" s="392" t="s">
        <v>11</v>
      </c>
      <c r="D15" s="389" t="s">
        <v>53</v>
      </c>
      <c r="E15" s="390"/>
      <c r="F15" s="391"/>
    </row>
    <row r="16" spans="1:6" ht="18">
      <c r="A16" s="393"/>
      <c r="B16" s="393"/>
      <c r="C16" s="393"/>
      <c r="D16" s="82" t="s">
        <v>159</v>
      </c>
      <c r="E16" s="83" t="s">
        <v>192</v>
      </c>
      <c r="F16" s="83" t="s">
        <v>216</v>
      </c>
    </row>
    <row r="17" spans="1:6" ht="18">
      <c r="A17" s="37">
        <v>1</v>
      </c>
      <c r="B17" s="35">
        <v>2</v>
      </c>
      <c r="C17" s="35">
        <v>3</v>
      </c>
      <c r="D17" s="38">
        <v>4</v>
      </c>
      <c r="E17" s="38">
        <v>5</v>
      </c>
      <c r="F17" s="38">
        <v>6</v>
      </c>
    </row>
    <row r="18" spans="1:6" s="148" customFormat="1" ht="18">
      <c r="A18" s="250" t="s">
        <v>2</v>
      </c>
      <c r="B18" s="212">
        <v>1</v>
      </c>
      <c r="C18" s="212">
        <v>0</v>
      </c>
      <c r="D18" s="210">
        <f>'приложение 6'!J17</f>
        <v>3816.5</v>
      </c>
      <c r="E18" s="210">
        <f>'приложение 6'!K17</f>
        <v>2117.7</v>
      </c>
      <c r="F18" s="210">
        <f>'приложение 6'!L17</f>
        <v>2049</v>
      </c>
    </row>
    <row r="19" spans="1:6" s="148" customFormat="1" ht="31.5">
      <c r="A19" s="214" t="s">
        <v>3</v>
      </c>
      <c r="B19" s="212">
        <v>1</v>
      </c>
      <c r="C19" s="212">
        <v>2</v>
      </c>
      <c r="D19" s="34">
        <f>'приложение 6'!J18</f>
        <v>627.1</v>
      </c>
      <c r="E19" s="34">
        <f>'приложение 6'!K18</f>
        <v>529.9</v>
      </c>
      <c r="F19" s="34">
        <f>'приложение 6'!L18</f>
        <v>529.9</v>
      </c>
    </row>
    <row r="20" spans="1:6" s="148" customFormat="1" ht="52.5" customHeight="1">
      <c r="A20" s="270" t="s">
        <v>12</v>
      </c>
      <c r="B20" s="212">
        <v>1</v>
      </c>
      <c r="C20" s="212">
        <v>4</v>
      </c>
      <c r="D20" s="34">
        <f>'приложение 6'!J28</f>
        <v>2704.7000000000003</v>
      </c>
      <c r="E20" s="34">
        <f>'приложение 6'!K28</f>
        <v>1525.8</v>
      </c>
      <c r="F20" s="34">
        <f>'приложение 6'!L28</f>
        <v>1457.1</v>
      </c>
    </row>
    <row r="21" spans="1:6" s="148" customFormat="1" ht="31.5">
      <c r="A21" s="270" t="s">
        <v>25</v>
      </c>
      <c r="B21" s="212">
        <v>1</v>
      </c>
      <c r="C21" s="212">
        <v>6</v>
      </c>
      <c r="D21" s="34">
        <f>'приложение 6'!J58</f>
        <v>16.5</v>
      </c>
      <c r="E21" s="34">
        <f>'приложение 6'!K58</f>
        <v>0</v>
      </c>
      <c r="F21" s="34">
        <f>'приложение 6'!L58</f>
        <v>0</v>
      </c>
    </row>
    <row r="22" spans="1:6" s="148" customFormat="1" ht="18">
      <c r="A22" s="219" t="s">
        <v>231</v>
      </c>
      <c r="B22" s="212">
        <v>1</v>
      </c>
      <c r="C22" s="212">
        <v>7</v>
      </c>
      <c r="D22" s="34">
        <f>'приложение 6'!J65</f>
        <v>164.7</v>
      </c>
      <c r="E22" s="34">
        <f>'приложение 6'!K65</f>
        <v>0</v>
      </c>
      <c r="F22" s="34">
        <f>'приложение 6'!L65</f>
        <v>0</v>
      </c>
    </row>
    <row r="23" spans="1:6" s="148" customFormat="1" ht="18">
      <c r="A23" s="271" t="s">
        <v>4</v>
      </c>
      <c r="B23" s="212">
        <v>1</v>
      </c>
      <c r="C23" s="212">
        <v>11</v>
      </c>
      <c r="D23" s="34">
        <f>'приложение 6'!J66</f>
        <v>0</v>
      </c>
      <c r="E23" s="34">
        <f>'приложение 6'!K66</f>
        <v>10</v>
      </c>
      <c r="F23" s="34">
        <f>'приложение 6'!L66</f>
        <v>10</v>
      </c>
    </row>
    <row r="24" spans="1:6" s="148" customFormat="1" ht="18">
      <c r="A24" s="271" t="s">
        <v>5</v>
      </c>
      <c r="B24" s="212">
        <v>1</v>
      </c>
      <c r="C24" s="212">
        <v>13</v>
      </c>
      <c r="D24" s="34">
        <f>'приложение 6'!J69</f>
        <v>303.5</v>
      </c>
      <c r="E24" s="34">
        <f>'приложение 6'!K69</f>
        <v>52</v>
      </c>
      <c r="F24" s="34">
        <f>'приложение 6'!L69</f>
        <v>52</v>
      </c>
    </row>
    <row r="25" spans="1:6" s="148" customFormat="1" ht="18">
      <c r="A25" s="250" t="s">
        <v>13</v>
      </c>
      <c r="B25" s="212">
        <v>2</v>
      </c>
      <c r="C25" s="212">
        <v>0</v>
      </c>
      <c r="D25" s="210">
        <f>D26</f>
        <v>93.5</v>
      </c>
      <c r="E25" s="210">
        <f>E26</f>
        <v>94.4</v>
      </c>
      <c r="F25" s="210">
        <f>F26</f>
        <v>98</v>
      </c>
    </row>
    <row r="26" spans="1:6" s="148" customFormat="1" ht="18">
      <c r="A26" s="271" t="s">
        <v>14</v>
      </c>
      <c r="B26" s="212">
        <v>2</v>
      </c>
      <c r="C26" s="212">
        <v>3</v>
      </c>
      <c r="D26" s="34">
        <f>'приложение 6'!J85</f>
        <v>93.5</v>
      </c>
      <c r="E26" s="34">
        <f>'приложение 6'!K85</f>
        <v>94.4</v>
      </c>
      <c r="F26" s="34">
        <f>'приложение 6'!L85</f>
        <v>98</v>
      </c>
    </row>
    <row r="27" spans="1:6" s="148" customFormat="1" ht="31.5">
      <c r="A27" s="250" t="s">
        <v>6</v>
      </c>
      <c r="B27" s="212">
        <v>3</v>
      </c>
      <c r="C27" s="212">
        <v>0</v>
      </c>
      <c r="D27" s="210">
        <f>D28</f>
        <v>20</v>
      </c>
      <c r="E27" s="210">
        <f>E28</f>
        <v>100</v>
      </c>
      <c r="F27" s="210">
        <f>F28</f>
        <v>100</v>
      </c>
    </row>
    <row r="28" spans="1:6" s="148" customFormat="1" ht="18">
      <c r="A28" s="271" t="s">
        <v>15</v>
      </c>
      <c r="B28" s="212">
        <v>3</v>
      </c>
      <c r="C28" s="212">
        <v>10</v>
      </c>
      <c r="D28" s="34">
        <f>'приложение 6'!J92</f>
        <v>20</v>
      </c>
      <c r="E28" s="34">
        <f>'приложение 6'!K92</f>
        <v>100</v>
      </c>
      <c r="F28" s="34">
        <f>'приложение 6'!L92</f>
        <v>100</v>
      </c>
    </row>
    <row r="29" spans="1:6" s="148" customFormat="1" ht="18">
      <c r="A29" s="250" t="s">
        <v>153</v>
      </c>
      <c r="B29" s="212">
        <v>4</v>
      </c>
      <c r="C29" s="212">
        <v>0</v>
      </c>
      <c r="D29" s="210">
        <f>D30</f>
        <v>156.3</v>
      </c>
      <c r="E29" s="210">
        <f>E30</f>
        <v>0</v>
      </c>
      <c r="F29" s="210">
        <f>F30</f>
        <v>0</v>
      </c>
    </row>
    <row r="30" spans="1:6" s="148" customFormat="1" ht="18">
      <c r="A30" s="219" t="s">
        <v>206</v>
      </c>
      <c r="B30" s="212">
        <v>4</v>
      </c>
      <c r="C30" s="212">
        <v>9</v>
      </c>
      <c r="D30" s="34">
        <f>'приложение 6'!J107</f>
        <v>156.3</v>
      </c>
      <c r="E30" s="34">
        <f>'приложение 6'!K107</f>
        <v>0</v>
      </c>
      <c r="F30" s="34">
        <f>'приложение 6'!L107</f>
        <v>0</v>
      </c>
    </row>
    <row r="31" spans="1:6" s="148" customFormat="1" ht="18">
      <c r="A31" s="250" t="s">
        <v>7</v>
      </c>
      <c r="B31" s="212">
        <v>5</v>
      </c>
      <c r="C31" s="212">
        <v>0</v>
      </c>
      <c r="D31" s="210">
        <f>D32+D33+D34</f>
        <v>1081.6</v>
      </c>
      <c r="E31" s="210">
        <f>E32+E33+E34</f>
        <v>733.2</v>
      </c>
      <c r="F31" s="210">
        <f>F32+F33+F34</f>
        <v>733.2</v>
      </c>
    </row>
    <row r="32" spans="1:6" s="148" customFormat="1" ht="18">
      <c r="A32" s="271" t="s">
        <v>55</v>
      </c>
      <c r="B32" s="212">
        <v>5</v>
      </c>
      <c r="C32" s="212">
        <v>1</v>
      </c>
      <c r="D32" s="34">
        <f>'приложение 6'!J115</f>
        <v>20.8</v>
      </c>
      <c r="E32" s="34">
        <f>'приложение 6'!K115</f>
        <v>0</v>
      </c>
      <c r="F32" s="34">
        <f>'приложение 6'!L115</f>
        <v>0</v>
      </c>
    </row>
    <row r="33" spans="1:6" s="148" customFormat="1" ht="18">
      <c r="A33" s="271" t="s">
        <v>8</v>
      </c>
      <c r="B33" s="212">
        <v>5</v>
      </c>
      <c r="C33" s="212">
        <v>3</v>
      </c>
      <c r="D33" s="34">
        <f>'приложение 6'!J123</f>
        <v>872.5999999999999</v>
      </c>
      <c r="E33" s="34">
        <f>'приложение 6'!K123</f>
        <v>733.2</v>
      </c>
      <c r="F33" s="34">
        <f>'приложение 6'!L123</f>
        <v>733.2</v>
      </c>
    </row>
    <row r="34" spans="1:6" s="148" customFormat="1" ht="18">
      <c r="A34" s="271" t="s">
        <v>158</v>
      </c>
      <c r="B34" s="212">
        <v>5</v>
      </c>
      <c r="C34" s="212">
        <v>5</v>
      </c>
      <c r="D34" s="34">
        <f>'приложение 6'!J154</f>
        <v>188.2</v>
      </c>
      <c r="E34" s="34">
        <f>'приложение 6'!K154</f>
        <v>0</v>
      </c>
      <c r="F34" s="34">
        <f>'приложение 6'!L154</f>
        <v>0</v>
      </c>
    </row>
    <row r="35" spans="1:6" s="148" customFormat="1" ht="18">
      <c r="A35" s="250" t="s">
        <v>41</v>
      </c>
      <c r="B35" s="212">
        <v>7</v>
      </c>
      <c r="C35" s="212">
        <v>0</v>
      </c>
      <c r="D35" s="210">
        <f>D36</f>
        <v>1.2</v>
      </c>
      <c r="E35" s="210">
        <f>E36</f>
        <v>0</v>
      </c>
      <c r="F35" s="210">
        <f>F36</f>
        <v>0</v>
      </c>
    </row>
    <row r="36" spans="1:6" s="148" customFormat="1" ht="18">
      <c r="A36" s="271" t="s">
        <v>40</v>
      </c>
      <c r="B36" s="212">
        <v>7</v>
      </c>
      <c r="C36" s="212">
        <v>7</v>
      </c>
      <c r="D36" s="34">
        <f>'приложение 6'!J163</f>
        <v>1.2</v>
      </c>
      <c r="E36" s="34">
        <f>'приложение 6'!K163</f>
        <v>0</v>
      </c>
      <c r="F36" s="34">
        <f>'приложение 6'!L163</f>
        <v>0</v>
      </c>
    </row>
    <row r="37" spans="1:6" s="148" customFormat="1" ht="18">
      <c r="A37" s="250" t="s">
        <v>9</v>
      </c>
      <c r="B37" s="212">
        <v>10</v>
      </c>
      <c r="C37" s="212">
        <v>0</v>
      </c>
      <c r="D37" s="210">
        <f>D38</f>
        <v>111.2</v>
      </c>
      <c r="E37" s="210">
        <f>E38</f>
        <v>111.2</v>
      </c>
      <c r="F37" s="210">
        <f>F38</f>
        <v>111.2</v>
      </c>
    </row>
    <row r="38" spans="1:6" s="148" customFormat="1" ht="18">
      <c r="A38" s="271" t="s">
        <v>28</v>
      </c>
      <c r="B38" s="212">
        <v>10</v>
      </c>
      <c r="C38" s="212">
        <v>1</v>
      </c>
      <c r="D38" s="34">
        <f>'приложение 6'!J169</f>
        <v>111.2</v>
      </c>
      <c r="E38" s="34">
        <f>'приложение 6'!K169</f>
        <v>111.2</v>
      </c>
      <c r="F38" s="34">
        <f>'приложение 6'!L169</f>
        <v>111.2</v>
      </c>
    </row>
    <row r="39" spans="1:6" s="148" customFormat="1" ht="18">
      <c r="A39" s="266" t="s">
        <v>32</v>
      </c>
      <c r="B39" s="212">
        <v>11</v>
      </c>
      <c r="C39" s="212">
        <v>0</v>
      </c>
      <c r="D39" s="210">
        <f>D40</f>
        <v>0</v>
      </c>
      <c r="E39" s="210">
        <f>E40</f>
        <v>50</v>
      </c>
      <c r="F39" s="210">
        <f>F40</f>
        <v>50</v>
      </c>
    </row>
    <row r="40" spans="1:6" s="148" customFormat="1" ht="18">
      <c r="A40" s="272" t="s">
        <v>42</v>
      </c>
      <c r="B40" s="212">
        <v>11</v>
      </c>
      <c r="C40" s="212">
        <v>1</v>
      </c>
      <c r="D40" s="34">
        <f>'приложение 6'!J175</f>
        <v>0</v>
      </c>
      <c r="E40" s="34">
        <f>'приложение 6'!K175</f>
        <v>50</v>
      </c>
      <c r="F40" s="34">
        <f>'приложение 6'!L175</f>
        <v>50</v>
      </c>
    </row>
    <row r="41" spans="1:6" s="176" customFormat="1" ht="18">
      <c r="A41" s="207" t="s">
        <v>181</v>
      </c>
      <c r="B41" s="238"/>
      <c r="C41" s="238"/>
      <c r="D41" s="210">
        <f>D43</f>
        <v>5280.299999999999</v>
      </c>
      <c r="E41" s="210">
        <f>E43-E42</f>
        <v>3206.5</v>
      </c>
      <c r="F41" s="210">
        <f>F43-F42</f>
        <v>3141.3999999999996</v>
      </c>
    </row>
    <row r="42" spans="1:6" s="148" customFormat="1" ht="20.25" customHeight="1">
      <c r="A42" s="266" t="s">
        <v>122</v>
      </c>
      <c r="B42" s="238"/>
      <c r="C42" s="238"/>
      <c r="D42" s="210">
        <f>'приложение 6'!J188</f>
        <v>0</v>
      </c>
      <c r="E42" s="210">
        <f>'приложение 6'!K188</f>
        <v>68.7</v>
      </c>
      <c r="F42" s="210">
        <f>'приложение 6'!L188</f>
        <v>137.4</v>
      </c>
    </row>
    <row r="43" spans="1:6" s="148" customFormat="1" ht="18">
      <c r="A43" s="250" t="s">
        <v>16</v>
      </c>
      <c r="B43" s="35"/>
      <c r="C43" s="35"/>
      <c r="D43" s="210">
        <f>D18+D25+D27+D29+D31+D35+D37+D39+D42</f>
        <v>5280.299999999999</v>
      </c>
      <c r="E43" s="210">
        <f>E18+E25+E27+E29+E31+E35+E37+E39+E42</f>
        <v>3275.2</v>
      </c>
      <c r="F43" s="210">
        <f>F18+F25+F27+F29+F31+F35+F37+F39+F42</f>
        <v>3278.7999999999997</v>
      </c>
    </row>
    <row r="44" spans="1:6" ht="18" customHeight="1">
      <c r="A44" s="39"/>
      <c r="B44" s="40"/>
      <c r="C44" s="40"/>
      <c r="D44" s="41"/>
      <c r="E44" s="42"/>
      <c r="F44" s="273" t="s">
        <v>252</v>
      </c>
    </row>
    <row r="45" ht="18">
      <c r="D45" s="43"/>
    </row>
  </sheetData>
  <sheetProtection/>
  <mergeCells count="10">
    <mergeCell ref="D15:F15"/>
    <mergeCell ref="A15:A16"/>
    <mergeCell ref="B15:B16"/>
    <mergeCell ref="C15:C16"/>
    <mergeCell ref="D5:E5"/>
    <mergeCell ref="D6:E6"/>
    <mergeCell ref="D7:F7"/>
    <mergeCell ref="D14:F14"/>
    <mergeCell ref="A12:F12"/>
    <mergeCell ref="A13:F13"/>
  </mergeCells>
  <printOptions/>
  <pageMargins left="0.7480314960629921" right="0.2362204724409449" top="0.5118110236220472" bottom="0.5118110236220472" header="0.5118110236220472" footer="0.5118110236220472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191"/>
  <sheetViews>
    <sheetView zoomScale="80" zoomScaleNormal="80" zoomScaleSheetLayoutView="80" zoomScalePageLayoutView="0" workbookViewId="0" topLeftCell="A1">
      <selection activeCell="I3" sqref="I3"/>
    </sheetView>
  </sheetViews>
  <sheetFormatPr defaultColWidth="9.140625" defaultRowHeight="12.75"/>
  <cols>
    <col min="1" max="1" width="68.57421875" style="22" customWidth="1"/>
    <col min="2" max="2" width="6.421875" style="22" customWidth="1"/>
    <col min="3" max="3" width="5.8515625" style="22" customWidth="1"/>
    <col min="4" max="4" width="5.7109375" style="22" customWidth="1"/>
    <col min="5" max="5" width="6.57421875" style="22" customWidth="1"/>
    <col min="6" max="6" width="4.8515625" style="22" customWidth="1"/>
    <col min="7" max="7" width="4.8515625" style="28" customWidth="1"/>
    <col min="8" max="8" width="11.7109375" style="17" customWidth="1"/>
    <col min="9" max="9" width="7.7109375" style="17" customWidth="1"/>
    <col min="10" max="10" width="14.00390625" style="17" customWidth="1"/>
    <col min="11" max="11" width="12.421875" style="98" customWidth="1"/>
    <col min="12" max="12" width="12.28125" style="98" customWidth="1"/>
    <col min="14" max="14" width="12.140625" style="0" bestFit="1" customWidth="1"/>
  </cols>
  <sheetData>
    <row r="1" ht="13.5" customHeight="1">
      <c r="I1" s="344" t="s">
        <v>261</v>
      </c>
    </row>
    <row r="2" ht="18" customHeight="1">
      <c r="I2" s="344" t="s">
        <v>30</v>
      </c>
    </row>
    <row r="3" ht="15" customHeight="1">
      <c r="I3" s="344" t="s">
        <v>285</v>
      </c>
    </row>
    <row r="5" spans="1:12" s="2" customFormat="1" ht="15">
      <c r="A5" s="77"/>
      <c r="B5" s="93"/>
      <c r="C5" s="77"/>
      <c r="D5" s="77"/>
      <c r="E5" s="77"/>
      <c r="F5" s="77"/>
      <c r="G5" s="77"/>
      <c r="H5" s="77"/>
      <c r="I5" s="381" t="s">
        <v>220</v>
      </c>
      <c r="J5" s="381"/>
      <c r="K5" s="102"/>
      <c r="L5" s="77"/>
    </row>
    <row r="6" spans="1:12" s="2" customFormat="1" ht="15">
      <c r="A6" s="77"/>
      <c r="B6" s="94"/>
      <c r="C6" s="77"/>
      <c r="D6" s="77"/>
      <c r="E6" s="77"/>
      <c r="F6" s="77"/>
      <c r="G6" s="77"/>
      <c r="H6" s="77"/>
      <c r="I6" s="366" t="s">
        <v>30</v>
      </c>
      <c r="J6" s="366"/>
      <c r="K6" s="367"/>
      <c r="L6" s="77"/>
    </row>
    <row r="7" spans="1:12" s="2" customFormat="1" ht="15">
      <c r="A7" s="77"/>
      <c r="B7" s="93"/>
      <c r="C7" s="77"/>
      <c r="D7" s="77"/>
      <c r="E7" s="77"/>
      <c r="F7" s="77"/>
      <c r="G7" s="77"/>
      <c r="H7" s="77"/>
      <c r="I7" s="167" t="s">
        <v>160</v>
      </c>
      <c r="J7" s="167"/>
      <c r="K7" s="203"/>
      <c r="L7" s="77"/>
    </row>
    <row r="8" spans="1:12" ht="12.75">
      <c r="A8" s="92"/>
      <c r="B8" s="92"/>
      <c r="C8" s="92"/>
      <c r="D8" s="92"/>
      <c r="E8" s="92"/>
      <c r="F8" s="92"/>
      <c r="G8" s="95"/>
      <c r="H8" s="92"/>
      <c r="I8" s="167" t="s">
        <v>215</v>
      </c>
      <c r="J8" s="103"/>
      <c r="K8" s="102"/>
      <c r="L8" s="108"/>
    </row>
    <row r="9" spans="1:12" s="2" customFormat="1" ht="15">
      <c r="A9" s="77"/>
      <c r="B9" s="77"/>
      <c r="C9" s="77"/>
      <c r="D9" s="77"/>
      <c r="E9" s="77"/>
      <c r="F9" s="77"/>
      <c r="G9" s="77"/>
      <c r="H9" s="77"/>
      <c r="I9" s="202" t="s">
        <v>251</v>
      </c>
      <c r="J9" s="77"/>
      <c r="K9" s="77"/>
      <c r="L9" s="77"/>
    </row>
    <row r="10" spans="1:12" s="2" customFormat="1" ht="15.75" customHeight="1">
      <c r="A10" s="18"/>
      <c r="B10" s="19"/>
      <c r="C10" s="20"/>
      <c r="D10" s="78"/>
      <c r="E10" s="78"/>
      <c r="F10" s="78"/>
      <c r="G10" s="21"/>
      <c r="H10" s="77"/>
      <c r="I10" s="77"/>
      <c r="J10" s="77"/>
      <c r="K10" s="18"/>
      <c r="L10" s="18"/>
    </row>
    <row r="11" spans="1:12" ht="32.25" customHeight="1">
      <c r="A11" s="397" t="s">
        <v>221</v>
      </c>
      <c r="B11" s="398"/>
      <c r="C11" s="398"/>
      <c r="D11" s="398"/>
      <c r="E11" s="398"/>
      <c r="F11" s="398"/>
      <c r="G11" s="398"/>
      <c r="H11" s="398"/>
      <c r="I11" s="398"/>
      <c r="J11" s="398"/>
      <c r="K11" s="367"/>
      <c r="L11" s="367"/>
    </row>
    <row r="12" spans="2:10" ht="14.25" customHeight="1">
      <c r="B12" s="23"/>
      <c r="C12" s="23"/>
      <c r="D12" s="23"/>
      <c r="E12" s="24"/>
      <c r="F12" s="24"/>
      <c r="G12" s="24"/>
      <c r="H12" s="25"/>
      <c r="I12" s="26"/>
      <c r="J12" s="16"/>
    </row>
    <row r="13" spans="1:12" s="98" customFormat="1" ht="35.25" customHeight="1">
      <c r="A13" s="399" t="s">
        <v>0</v>
      </c>
      <c r="B13" s="401" t="s">
        <v>27</v>
      </c>
      <c r="C13" s="399" t="s">
        <v>18</v>
      </c>
      <c r="D13" s="399" t="s">
        <v>19</v>
      </c>
      <c r="E13" s="403" t="s">
        <v>20</v>
      </c>
      <c r="F13" s="404"/>
      <c r="G13" s="404"/>
      <c r="H13" s="405"/>
      <c r="I13" s="399" t="s">
        <v>21</v>
      </c>
      <c r="J13" s="368" t="s">
        <v>53</v>
      </c>
      <c r="K13" s="394"/>
      <c r="L13" s="395"/>
    </row>
    <row r="14" spans="1:12" s="98" customFormat="1" ht="26.25" customHeight="1">
      <c r="A14" s="400"/>
      <c r="B14" s="402"/>
      <c r="C14" s="400"/>
      <c r="D14" s="400"/>
      <c r="E14" s="406"/>
      <c r="F14" s="407"/>
      <c r="G14" s="407"/>
      <c r="H14" s="408"/>
      <c r="I14" s="400"/>
      <c r="J14" s="206" t="s">
        <v>159</v>
      </c>
      <c r="K14" s="104" t="s">
        <v>192</v>
      </c>
      <c r="L14" s="104" t="s">
        <v>216</v>
      </c>
    </row>
    <row r="15" spans="1:12" s="98" customFormat="1" ht="15.75">
      <c r="A15" s="31">
        <v>1</v>
      </c>
      <c r="B15" s="32">
        <v>2</v>
      </c>
      <c r="C15" s="27">
        <v>3</v>
      </c>
      <c r="D15" s="27">
        <v>4</v>
      </c>
      <c r="E15" s="396">
        <v>5</v>
      </c>
      <c r="F15" s="396"/>
      <c r="G15" s="396"/>
      <c r="H15" s="396"/>
      <c r="I15" s="27">
        <v>6</v>
      </c>
      <c r="J15" s="205">
        <v>7</v>
      </c>
      <c r="K15" s="205" t="s">
        <v>123</v>
      </c>
      <c r="L15" s="205" t="s">
        <v>161</v>
      </c>
    </row>
    <row r="16" spans="1:12" s="149" customFormat="1" ht="15.75">
      <c r="A16" s="207" t="s">
        <v>76</v>
      </c>
      <c r="B16" s="208">
        <v>805</v>
      </c>
      <c r="C16" s="35"/>
      <c r="D16" s="35"/>
      <c r="E16" s="32"/>
      <c r="F16" s="32"/>
      <c r="G16" s="209"/>
      <c r="H16" s="32"/>
      <c r="I16" s="35"/>
      <c r="J16" s="210">
        <f>J189</f>
        <v>5280.3</v>
      </c>
      <c r="K16" s="210">
        <f>K189</f>
        <v>3275.2</v>
      </c>
      <c r="L16" s="210">
        <f>L189</f>
        <v>3278.7999999999997</v>
      </c>
    </row>
    <row r="17" spans="1:12" s="149" customFormat="1" ht="15.75" customHeight="1">
      <c r="A17" s="207" t="s">
        <v>2</v>
      </c>
      <c r="B17" s="208">
        <v>805</v>
      </c>
      <c r="C17" s="211" t="s">
        <v>86</v>
      </c>
      <c r="D17" s="211" t="s">
        <v>61</v>
      </c>
      <c r="E17" s="212"/>
      <c r="F17" s="212"/>
      <c r="G17" s="213"/>
      <c r="H17" s="212"/>
      <c r="I17" s="35"/>
      <c r="J17" s="210">
        <f>J18+J28+J58+J62+J66+J69</f>
        <v>3816.5</v>
      </c>
      <c r="K17" s="210">
        <f>K21+K28+K68+K69</f>
        <v>2117.7</v>
      </c>
      <c r="L17" s="210">
        <f>L21+L28+L68+L69</f>
        <v>2049</v>
      </c>
    </row>
    <row r="18" spans="1:12" s="149" customFormat="1" ht="30.75" customHeight="1">
      <c r="A18" s="214" t="s">
        <v>3</v>
      </c>
      <c r="B18" s="35">
        <v>805</v>
      </c>
      <c r="C18" s="215" t="s">
        <v>86</v>
      </c>
      <c r="D18" s="215" t="s">
        <v>65</v>
      </c>
      <c r="E18" s="212"/>
      <c r="F18" s="212"/>
      <c r="G18" s="213"/>
      <c r="H18" s="212"/>
      <c r="I18" s="35"/>
      <c r="J18" s="34">
        <f>J19</f>
        <v>627.1</v>
      </c>
      <c r="K18" s="34">
        <f aca="true" t="shared" si="0" ref="K18:L20">K19</f>
        <v>529.9</v>
      </c>
      <c r="L18" s="34">
        <f t="shared" si="0"/>
        <v>529.9</v>
      </c>
    </row>
    <row r="19" spans="1:12" s="145" customFormat="1" ht="21.75" customHeight="1">
      <c r="A19" s="214" t="s">
        <v>77</v>
      </c>
      <c r="B19" s="35">
        <v>805</v>
      </c>
      <c r="C19" s="215" t="s">
        <v>86</v>
      </c>
      <c r="D19" s="215" t="s">
        <v>65</v>
      </c>
      <c r="E19" s="212">
        <v>91</v>
      </c>
      <c r="F19" s="216">
        <v>0</v>
      </c>
      <c r="G19" s="213" t="s">
        <v>61</v>
      </c>
      <c r="H19" s="213" t="s">
        <v>60</v>
      </c>
      <c r="I19" s="35"/>
      <c r="J19" s="34">
        <f>J20+J24</f>
        <v>627.1</v>
      </c>
      <c r="K19" s="34">
        <f t="shared" si="0"/>
        <v>529.9</v>
      </c>
      <c r="L19" s="34">
        <f t="shared" si="0"/>
        <v>529.9</v>
      </c>
    </row>
    <row r="20" spans="1:12" s="145" customFormat="1" ht="16.5" customHeight="1">
      <c r="A20" s="214" t="s">
        <v>124</v>
      </c>
      <c r="B20" s="35">
        <v>805</v>
      </c>
      <c r="C20" s="215" t="s">
        <v>86</v>
      </c>
      <c r="D20" s="215" t="s">
        <v>65</v>
      </c>
      <c r="E20" s="212">
        <v>91</v>
      </c>
      <c r="F20" s="216">
        <v>0</v>
      </c>
      <c r="G20" s="213" t="s">
        <v>61</v>
      </c>
      <c r="H20" s="213" t="s">
        <v>62</v>
      </c>
      <c r="I20" s="35"/>
      <c r="J20" s="34">
        <f>J21</f>
        <v>529.9</v>
      </c>
      <c r="K20" s="34">
        <f t="shared" si="0"/>
        <v>529.9</v>
      </c>
      <c r="L20" s="34">
        <f t="shared" si="0"/>
        <v>529.9</v>
      </c>
    </row>
    <row r="21" spans="1:13" s="145" customFormat="1" ht="24" customHeight="1">
      <c r="A21" s="214" t="s">
        <v>124</v>
      </c>
      <c r="B21" s="35">
        <v>805</v>
      </c>
      <c r="C21" s="215" t="s">
        <v>86</v>
      </c>
      <c r="D21" s="215" t="s">
        <v>65</v>
      </c>
      <c r="E21" s="212">
        <v>91</v>
      </c>
      <c r="F21" s="216">
        <v>0</v>
      </c>
      <c r="G21" s="213" t="s">
        <v>61</v>
      </c>
      <c r="H21" s="213" t="s">
        <v>62</v>
      </c>
      <c r="I21" s="35">
        <v>120</v>
      </c>
      <c r="J21" s="34">
        <f>J22+J23</f>
        <v>529.9</v>
      </c>
      <c r="K21" s="34">
        <f>K22+K23</f>
        <v>529.9</v>
      </c>
      <c r="L21" s="34">
        <f>L22+L23</f>
        <v>529.9</v>
      </c>
      <c r="M21" s="178"/>
    </row>
    <row r="22" spans="1:12" s="145" customFormat="1" ht="18.75" customHeight="1" hidden="1">
      <c r="A22" s="134" t="s">
        <v>228</v>
      </c>
      <c r="B22" s="144">
        <v>805</v>
      </c>
      <c r="C22" s="143" t="s">
        <v>86</v>
      </c>
      <c r="D22" s="143" t="s">
        <v>65</v>
      </c>
      <c r="E22" s="136">
        <v>91</v>
      </c>
      <c r="F22" s="177">
        <v>0</v>
      </c>
      <c r="G22" s="137" t="s">
        <v>61</v>
      </c>
      <c r="H22" s="137" t="s">
        <v>62</v>
      </c>
      <c r="I22" s="144">
        <v>121</v>
      </c>
      <c r="J22" s="139">
        <f>407</f>
        <v>407</v>
      </c>
      <c r="K22" s="139">
        <v>407</v>
      </c>
      <c r="L22" s="139">
        <v>407</v>
      </c>
    </row>
    <row r="23" spans="1:12" s="145" customFormat="1" ht="47.25" customHeight="1" hidden="1">
      <c r="A23" s="134" t="s">
        <v>229</v>
      </c>
      <c r="B23" s="144">
        <v>805</v>
      </c>
      <c r="C23" s="143" t="s">
        <v>86</v>
      </c>
      <c r="D23" s="143" t="s">
        <v>65</v>
      </c>
      <c r="E23" s="136">
        <v>91</v>
      </c>
      <c r="F23" s="177">
        <v>0</v>
      </c>
      <c r="G23" s="137" t="s">
        <v>61</v>
      </c>
      <c r="H23" s="137" t="s">
        <v>62</v>
      </c>
      <c r="I23" s="144">
        <v>129</v>
      </c>
      <c r="J23" s="139">
        <f>122.9</f>
        <v>122.9</v>
      </c>
      <c r="K23" s="139">
        <v>122.9</v>
      </c>
      <c r="L23" s="139">
        <v>122.9</v>
      </c>
    </row>
    <row r="24" spans="1:12" s="98" customFormat="1" ht="55.5" customHeight="1">
      <c r="A24" s="219" t="s">
        <v>264</v>
      </c>
      <c r="B24" s="249">
        <v>805</v>
      </c>
      <c r="C24" s="248" t="s">
        <v>86</v>
      </c>
      <c r="D24" s="248" t="s">
        <v>65</v>
      </c>
      <c r="E24" s="212">
        <v>91</v>
      </c>
      <c r="F24" s="216">
        <v>0</v>
      </c>
      <c r="G24" s="213" t="s">
        <v>61</v>
      </c>
      <c r="H24" s="213" t="s">
        <v>265</v>
      </c>
      <c r="I24" s="249"/>
      <c r="J24" s="34">
        <f>J25</f>
        <v>97.2</v>
      </c>
      <c r="K24" s="34">
        <f>K25</f>
        <v>0</v>
      </c>
      <c r="L24" s="34">
        <f>L25</f>
        <v>0</v>
      </c>
    </row>
    <row r="25" spans="1:12" s="98" customFormat="1" ht="39" customHeight="1">
      <c r="A25" s="219" t="s">
        <v>266</v>
      </c>
      <c r="B25" s="249">
        <v>805</v>
      </c>
      <c r="C25" s="248" t="s">
        <v>86</v>
      </c>
      <c r="D25" s="248" t="s">
        <v>65</v>
      </c>
      <c r="E25" s="212">
        <v>91</v>
      </c>
      <c r="F25" s="216">
        <v>0</v>
      </c>
      <c r="G25" s="213" t="s">
        <v>61</v>
      </c>
      <c r="H25" s="213" t="s">
        <v>265</v>
      </c>
      <c r="I25" s="249">
        <v>120</v>
      </c>
      <c r="J25" s="34">
        <f>J26+J27</f>
        <v>97.2</v>
      </c>
      <c r="K25" s="34">
        <f>K26+K27</f>
        <v>0</v>
      </c>
      <c r="L25" s="34">
        <f>L26+L27</f>
        <v>0</v>
      </c>
    </row>
    <row r="26" spans="1:12" s="98" customFormat="1" ht="29.25" customHeight="1" hidden="1">
      <c r="A26" s="175" t="s">
        <v>228</v>
      </c>
      <c r="B26" s="321">
        <v>805</v>
      </c>
      <c r="C26" s="320" t="s">
        <v>86</v>
      </c>
      <c r="D26" s="320" t="s">
        <v>65</v>
      </c>
      <c r="E26" s="136">
        <v>91</v>
      </c>
      <c r="F26" s="177">
        <v>0</v>
      </c>
      <c r="G26" s="137" t="s">
        <v>61</v>
      </c>
      <c r="H26" s="137" t="s">
        <v>265</v>
      </c>
      <c r="I26" s="321">
        <v>121</v>
      </c>
      <c r="J26" s="139">
        <v>74.7</v>
      </c>
      <c r="K26" s="139">
        <v>0</v>
      </c>
      <c r="L26" s="139">
        <v>0</v>
      </c>
    </row>
    <row r="27" spans="1:12" s="98" customFormat="1" ht="59.25" customHeight="1" hidden="1">
      <c r="A27" s="175" t="s">
        <v>230</v>
      </c>
      <c r="B27" s="321">
        <v>805</v>
      </c>
      <c r="C27" s="320" t="s">
        <v>86</v>
      </c>
      <c r="D27" s="320" t="s">
        <v>65</v>
      </c>
      <c r="E27" s="136">
        <v>91</v>
      </c>
      <c r="F27" s="177">
        <v>0</v>
      </c>
      <c r="G27" s="137" t="s">
        <v>61</v>
      </c>
      <c r="H27" s="137" t="s">
        <v>265</v>
      </c>
      <c r="I27" s="321">
        <v>129</v>
      </c>
      <c r="J27" s="139">
        <v>22.5</v>
      </c>
      <c r="K27" s="139">
        <v>0</v>
      </c>
      <c r="L27" s="139">
        <v>0</v>
      </c>
    </row>
    <row r="28" spans="1:12" s="149" customFormat="1" ht="47.25">
      <c r="A28" s="214" t="s">
        <v>12</v>
      </c>
      <c r="B28" s="35">
        <v>805</v>
      </c>
      <c r="C28" s="215" t="s">
        <v>86</v>
      </c>
      <c r="D28" s="215" t="s">
        <v>64</v>
      </c>
      <c r="E28" s="212"/>
      <c r="F28" s="212"/>
      <c r="G28" s="213"/>
      <c r="H28" s="212"/>
      <c r="I28" s="35"/>
      <c r="J28" s="34">
        <f>J29</f>
        <v>2704.7000000000003</v>
      </c>
      <c r="K28" s="34">
        <f>K29</f>
        <v>1525.8</v>
      </c>
      <c r="L28" s="34">
        <f>L29</f>
        <v>1457.1</v>
      </c>
    </row>
    <row r="29" spans="1:12" s="145" customFormat="1" ht="17.25" customHeight="1">
      <c r="A29" s="214" t="s">
        <v>77</v>
      </c>
      <c r="B29" s="35">
        <v>805</v>
      </c>
      <c r="C29" s="215" t="s">
        <v>86</v>
      </c>
      <c r="D29" s="215" t="s">
        <v>64</v>
      </c>
      <c r="E29" s="212">
        <v>91</v>
      </c>
      <c r="F29" s="213">
        <v>0</v>
      </c>
      <c r="G29" s="213" t="s">
        <v>61</v>
      </c>
      <c r="H29" s="213" t="s">
        <v>60</v>
      </c>
      <c r="I29" s="35"/>
      <c r="J29" s="34">
        <f>J32+J33+J39+J40+J44+J45+J46+J51+J41+J34</f>
        <v>2704.7000000000003</v>
      </c>
      <c r="K29" s="34">
        <f>K30</f>
        <v>1525.8</v>
      </c>
      <c r="L29" s="34">
        <f>L30</f>
        <v>1457.1</v>
      </c>
    </row>
    <row r="30" spans="1:12" s="179" customFormat="1" ht="15.75" customHeight="1">
      <c r="A30" s="214" t="s">
        <v>125</v>
      </c>
      <c r="B30" s="35">
        <v>805</v>
      </c>
      <c r="C30" s="215" t="s">
        <v>86</v>
      </c>
      <c r="D30" s="215" t="s">
        <v>64</v>
      </c>
      <c r="E30" s="213" t="s">
        <v>22</v>
      </c>
      <c r="F30" s="213" t="s">
        <v>31</v>
      </c>
      <c r="G30" s="213" t="s">
        <v>61</v>
      </c>
      <c r="H30" s="213" t="s">
        <v>117</v>
      </c>
      <c r="I30" s="35"/>
      <c r="J30" s="34">
        <f>J32+J33+J39+J40+J42+J44+J45+J46</f>
        <v>2431.9</v>
      </c>
      <c r="K30" s="34">
        <f>K32+K33+K39+K40+K44+K45+K46</f>
        <v>1525.8</v>
      </c>
      <c r="L30" s="34">
        <f>L32+L33+L39+L40+L44+L45+L46</f>
        <v>1457.1</v>
      </c>
    </row>
    <row r="31" spans="1:13" s="179" customFormat="1" ht="35.25" customHeight="1">
      <c r="A31" s="214" t="s">
        <v>124</v>
      </c>
      <c r="B31" s="35">
        <v>805</v>
      </c>
      <c r="C31" s="215" t="s">
        <v>86</v>
      </c>
      <c r="D31" s="215" t="s">
        <v>64</v>
      </c>
      <c r="E31" s="212">
        <v>91</v>
      </c>
      <c r="F31" s="216">
        <v>0</v>
      </c>
      <c r="G31" s="213" t="s">
        <v>61</v>
      </c>
      <c r="H31" s="213" t="s">
        <v>117</v>
      </c>
      <c r="I31" s="35">
        <v>120</v>
      </c>
      <c r="J31" s="34">
        <f>J32+J33</f>
        <v>871</v>
      </c>
      <c r="K31" s="34">
        <f>K32+K33</f>
        <v>861</v>
      </c>
      <c r="L31" s="34">
        <f>L32+L33</f>
        <v>861</v>
      </c>
      <c r="M31" s="178"/>
    </row>
    <row r="32" spans="1:12" s="179" customFormat="1" ht="19.5" customHeight="1" hidden="1">
      <c r="A32" s="134" t="s">
        <v>228</v>
      </c>
      <c r="B32" s="144">
        <v>805</v>
      </c>
      <c r="C32" s="143" t="s">
        <v>86</v>
      </c>
      <c r="D32" s="143" t="s">
        <v>64</v>
      </c>
      <c r="E32" s="136" t="s">
        <v>22</v>
      </c>
      <c r="F32" s="136" t="s">
        <v>31</v>
      </c>
      <c r="G32" s="137" t="s">
        <v>61</v>
      </c>
      <c r="H32" s="137" t="s">
        <v>117</v>
      </c>
      <c r="I32" s="144">
        <v>121</v>
      </c>
      <c r="J32" s="139">
        <f>671.3</f>
        <v>671.3</v>
      </c>
      <c r="K32" s="139">
        <v>661.3</v>
      </c>
      <c r="L32" s="139">
        <v>661.3</v>
      </c>
    </row>
    <row r="33" spans="1:12" s="179" customFormat="1" ht="48" customHeight="1" hidden="1">
      <c r="A33" s="134" t="s">
        <v>230</v>
      </c>
      <c r="B33" s="144">
        <v>805</v>
      </c>
      <c r="C33" s="143" t="s">
        <v>86</v>
      </c>
      <c r="D33" s="143" t="s">
        <v>64</v>
      </c>
      <c r="E33" s="136" t="s">
        <v>22</v>
      </c>
      <c r="F33" s="136" t="s">
        <v>31</v>
      </c>
      <c r="G33" s="137" t="s">
        <v>61</v>
      </c>
      <c r="H33" s="137" t="s">
        <v>117</v>
      </c>
      <c r="I33" s="144">
        <v>129</v>
      </c>
      <c r="J33" s="139">
        <v>199.7</v>
      </c>
      <c r="K33" s="139">
        <v>199.7</v>
      </c>
      <c r="L33" s="139">
        <v>199.7</v>
      </c>
    </row>
    <row r="34" spans="1:12" s="349" customFormat="1" ht="54.75" customHeight="1">
      <c r="A34" s="219" t="s">
        <v>264</v>
      </c>
      <c r="B34" s="249">
        <v>805</v>
      </c>
      <c r="C34" s="248" t="s">
        <v>86</v>
      </c>
      <c r="D34" s="248" t="s">
        <v>64</v>
      </c>
      <c r="E34" s="212">
        <v>91</v>
      </c>
      <c r="F34" s="216">
        <v>0</v>
      </c>
      <c r="G34" s="213" t="s">
        <v>61</v>
      </c>
      <c r="H34" s="213" t="s">
        <v>265</v>
      </c>
      <c r="I34" s="249"/>
      <c r="J34" s="34">
        <f>J35</f>
        <v>156</v>
      </c>
      <c r="K34" s="34">
        <f>K35</f>
        <v>0</v>
      </c>
      <c r="L34" s="34">
        <f>L35</f>
        <v>0</v>
      </c>
    </row>
    <row r="35" spans="1:12" s="349" customFormat="1" ht="38.25" customHeight="1">
      <c r="A35" s="219" t="s">
        <v>266</v>
      </c>
      <c r="B35" s="249">
        <v>805</v>
      </c>
      <c r="C35" s="248" t="s">
        <v>86</v>
      </c>
      <c r="D35" s="248" t="s">
        <v>64</v>
      </c>
      <c r="E35" s="212">
        <v>91</v>
      </c>
      <c r="F35" s="216">
        <v>0</v>
      </c>
      <c r="G35" s="213" t="s">
        <v>61</v>
      </c>
      <c r="H35" s="213" t="s">
        <v>265</v>
      </c>
      <c r="I35" s="249">
        <v>120</v>
      </c>
      <c r="J35" s="34">
        <f>J36+J37</f>
        <v>156</v>
      </c>
      <c r="K35" s="34">
        <v>0</v>
      </c>
      <c r="L35" s="34">
        <v>0</v>
      </c>
    </row>
    <row r="36" spans="1:12" s="349" customFormat="1" ht="22.5" customHeight="1" hidden="1">
      <c r="A36" s="175" t="s">
        <v>228</v>
      </c>
      <c r="B36" s="321">
        <v>805</v>
      </c>
      <c r="C36" s="320" t="s">
        <v>86</v>
      </c>
      <c r="D36" s="320" t="s">
        <v>64</v>
      </c>
      <c r="E36" s="136">
        <v>91</v>
      </c>
      <c r="F36" s="177">
        <v>0</v>
      </c>
      <c r="G36" s="137" t="s">
        <v>61</v>
      </c>
      <c r="H36" s="137" t="s">
        <v>265</v>
      </c>
      <c r="I36" s="321">
        <v>121</v>
      </c>
      <c r="J36" s="139">
        <f>94.9+25</f>
        <v>119.9</v>
      </c>
      <c r="K36" s="139">
        <v>0</v>
      </c>
      <c r="L36" s="139">
        <v>0</v>
      </c>
    </row>
    <row r="37" spans="1:12" s="349" customFormat="1" ht="55.5" customHeight="1" hidden="1">
      <c r="A37" s="175" t="s">
        <v>230</v>
      </c>
      <c r="B37" s="321">
        <v>805</v>
      </c>
      <c r="C37" s="320" t="s">
        <v>86</v>
      </c>
      <c r="D37" s="320" t="s">
        <v>64</v>
      </c>
      <c r="E37" s="136">
        <v>91</v>
      </c>
      <c r="F37" s="177">
        <v>0</v>
      </c>
      <c r="G37" s="137" t="s">
        <v>61</v>
      </c>
      <c r="H37" s="137" t="s">
        <v>265</v>
      </c>
      <c r="I37" s="321">
        <v>129</v>
      </c>
      <c r="J37" s="139">
        <f>28.7+7.4</f>
        <v>36.1</v>
      </c>
      <c r="K37" s="139">
        <v>0</v>
      </c>
      <c r="L37" s="139">
        <v>0</v>
      </c>
    </row>
    <row r="38" spans="1:14" s="179" customFormat="1" ht="39" customHeight="1">
      <c r="A38" s="214" t="s">
        <v>126</v>
      </c>
      <c r="B38" s="32">
        <v>805</v>
      </c>
      <c r="C38" s="212">
        <v>1</v>
      </c>
      <c r="D38" s="212">
        <v>4</v>
      </c>
      <c r="E38" s="212">
        <v>91</v>
      </c>
      <c r="F38" s="217">
        <v>0</v>
      </c>
      <c r="G38" s="213" t="s">
        <v>61</v>
      </c>
      <c r="H38" s="213" t="s">
        <v>117</v>
      </c>
      <c r="I38" s="218">
        <v>240</v>
      </c>
      <c r="J38" s="34">
        <f>J39+J40</f>
        <v>1419.3</v>
      </c>
      <c r="K38" s="34">
        <f>K39+K40</f>
        <v>523.8</v>
      </c>
      <c r="L38" s="34">
        <f>L39+L40</f>
        <v>455.1</v>
      </c>
      <c r="M38" s="180"/>
      <c r="N38" s="146"/>
    </row>
    <row r="39" spans="1:12" s="179" customFormat="1" ht="33" customHeight="1" hidden="1">
      <c r="A39" s="134" t="s">
        <v>78</v>
      </c>
      <c r="B39" s="144">
        <v>805</v>
      </c>
      <c r="C39" s="143" t="s">
        <v>86</v>
      </c>
      <c r="D39" s="143" t="s">
        <v>64</v>
      </c>
      <c r="E39" s="136">
        <v>91</v>
      </c>
      <c r="F39" s="177">
        <v>0</v>
      </c>
      <c r="G39" s="137" t="s">
        <v>61</v>
      </c>
      <c r="H39" s="137" t="s">
        <v>117</v>
      </c>
      <c r="I39" s="144">
        <v>242</v>
      </c>
      <c r="J39" s="139">
        <v>71.2</v>
      </c>
      <c r="K39" s="139">
        <f>144.2+0.3</f>
        <v>144.5</v>
      </c>
      <c r="L39" s="139">
        <f>144.2+0.6</f>
        <v>144.79999999999998</v>
      </c>
    </row>
    <row r="40" spans="1:12" s="179" customFormat="1" ht="35.25" customHeight="1" hidden="1">
      <c r="A40" s="134" t="s">
        <v>79</v>
      </c>
      <c r="B40" s="144">
        <v>805</v>
      </c>
      <c r="C40" s="143" t="s">
        <v>86</v>
      </c>
      <c r="D40" s="143" t="s">
        <v>64</v>
      </c>
      <c r="E40" s="136" t="s">
        <v>22</v>
      </c>
      <c r="F40" s="136" t="s">
        <v>31</v>
      </c>
      <c r="G40" s="137" t="s">
        <v>61</v>
      </c>
      <c r="H40" s="137" t="s">
        <v>117</v>
      </c>
      <c r="I40" s="144">
        <v>244</v>
      </c>
      <c r="J40" s="139">
        <f>1271.7-23+0.1+97.3+2</f>
        <v>1348.1</v>
      </c>
      <c r="K40" s="139">
        <f>379.3</f>
        <v>379.3</v>
      </c>
      <c r="L40" s="139">
        <f>310.3</f>
        <v>310.3</v>
      </c>
    </row>
    <row r="41" spans="1:12" s="328" customFormat="1" ht="23.25" customHeight="1" hidden="1">
      <c r="A41" s="322" t="s">
        <v>214</v>
      </c>
      <c r="B41" s="323">
        <v>805</v>
      </c>
      <c r="C41" s="324">
        <v>1</v>
      </c>
      <c r="D41" s="324">
        <v>4</v>
      </c>
      <c r="E41" s="325" t="s">
        <v>22</v>
      </c>
      <c r="F41" s="325" t="s">
        <v>31</v>
      </c>
      <c r="G41" s="325" t="s">
        <v>61</v>
      </c>
      <c r="H41" s="325" t="s">
        <v>117</v>
      </c>
      <c r="I41" s="326">
        <v>830</v>
      </c>
      <c r="J41" s="327">
        <f>J42</f>
        <v>0</v>
      </c>
      <c r="K41" s="327">
        <f>K42</f>
        <v>0</v>
      </c>
      <c r="L41" s="327">
        <f>L42</f>
        <v>0</v>
      </c>
    </row>
    <row r="42" spans="1:12" s="179" customFormat="1" ht="35.25" customHeight="1" hidden="1">
      <c r="A42" s="175"/>
      <c r="B42" s="135">
        <v>805</v>
      </c>
      <c r="C42" s="136">
        <v>1</v>
      </c>
      <c r="D42" s="136">
        <v>4</v>
      </c>
      <c r="E42" s="137" t="s">
        <v>22</v>
      </c>
      <c r="F42" s="137" t="s">
        <v>31</v>
      </c>
      <c r="G42" s="137" t="s">
        <v>61</v>
      </c>
      <c r="H42" s="137" t="s">
        <v>117</v>
      </c>
      <c r="I42" s="138">
        <v>831</v>
      </c>
      <c r="J42" s="139">
        <v>0</v>
      </c>
      <c r="K42" s="139">
        <v>0</v>
      </c>
      <c r="L42" s="139">
        <v>0</v>
      </c>
    </row>
    <row r="43" spans="1:12" s="179" customFormat="1" ht="18.75" customHeight="1">
      <c r="A43" s="214" t="s">
        <v>127</v>
      </c>
      <c r="B43" s="32">
        <v>805</v>
      </c>
      <c r="C43" s="212">
        <v>1</v>
      </c>
      <c r="D43" s="212">
        <v>4</v>
      </c>
      <c r="E43" s="212">
        <v>91</v>
      </c>
      <c r="F43" s="212" t="s">
        <v>31</v>
      </c>
      <c r="G43" s="213" t="s">
        <v>61</v>
      </c>
      <c r="H43" s="213" t="s">
        <v>117</v>
      </c>
      <c r="I43" s="218">
        <v>850</v>
      </c>
      <c r="J43" s="34">
        <f>J44+J45+J46</f>
        <v>141.6</v>
      </c>
      <c r="K43" s="34">
        <f>K44+K45+K46</f>
        <v>141</v>
      </c>
      <c r="L43" s="34">
        <f>L44+L45+L46</f>
        <v>141</v>
      </c>
    </row>
    <row r="44" spans="1:12" s="179" customFormat="1" ht="16.5" customHeight="1" hidden="1">
      <c r="A44" s="134" t="s">
        <v>68</v>
      </c>
      <c r="B44" s="144">
        <v>805</v>
      </c>
      <c r="C44" s="143" t="s">
        <v>86</v>
      </c>
      <c r="D44" s="143" t="s">
        <v>64</v>
      </c>
      <c r="E44" s="136" t="s">
        <v>22</v>
      </c>
      <c r="F44" s="136" t="s">
        <v>31</v>
      </c>
      <c r="G44" s="137" t="s">
        <v>61</v>
      </c>
      <c r="H44" s="137" t="s">
        <v>117</v>
      </c>
      <c r="I44" s="144">
        <v>851</v>
      </c>
      <c r="J44" s="139">
        <v>125</v>
      </c>
      <c r="K44" s="139">
        <v>125</v>
      </c>
      <c r="L44" s="139">
        <v>125</v>
      </c>
    </row>
    <row r="45" spans="1:12" s="179" customFormat="1" ht="18.75" customHeight="1" hidden="1">
      <c r="A45" s="134" t="s">
        <v>80</v>
      </c>
      <c r="B45" s="144">
        <v>805</v>
      </c>
      <c r="C45" s="143" t="s">
        <v>86</v>
      </c>
      <c r="D45" s="143" t="s">
        <v>64</v>
      </c>
      <c r="E45" s="137" t="s">
        <v>22</v>
      </c>
      <c r="F45" s="137" t="s">
        <v>31</v>
      </c>
      <c r="G45" s="137" t="s">
        <v>61</v>
      </c>
      <c r="H45" s="137" t="s">
        <v>117</v>
      </c>
      <c r="I45" s="144">
        <v>852</v>
      </c>
      <c r="J45" s="139">
        <f>3+0.6</f>
        <v>3.6</v>
      </c>
      <c r="K45" s="139">
        <v>3</v>
      </c>
      <c r="L45" s="139">
        <v>3</v>
      </c>
    </row>
    <row r="46" spans="1:12" s="179" customFormat="1" ht="15" customHeight="1" hidden="1">
      <c r="A46" s="134" t="s">
        <v>81</v>
      </c>
      <c r="B46" s="144">
        <v>805</v>
      </c>
      <c r="C46" s="143" t="s">
        <v>86</v>
      </c>
      <c r="D46" s="143" t="s">
        <v>64</v>
      </c>
      <c r="E46" s="137" t="s">
        <v>22</v>
      </c>
      <c r="F46" s="137" t="s">
        <v>31</v>
      </c>
      <c r="G46" s="137" t="s">
        <v>61</v>
      </c>
      <c r="H46" s="137" t="s">
        <v>117</v>
      </c>
      <c r="I46" s="144">
        <v>853</v>
      </c>
      <c r="J46" s="139">
        <v>13</v>
      </c>
      <c r="K46" s="139">
        <v>13</v>
      </c>
      <c r="L46" s="139">
        <v>13</v>
      </c>
    </row>
    <row r="47" spans="1:12" s="181" customFormat="1" ht="38.25" customHeight="1" hidden="1">
      <c r="A47" s="306" t="s">
        <v>163</v>
      </c>
      <c r="B47" s="308">
        <v>805</v>
      </c>
      <c r="C47" s="307" t="s">
        <v>86</v>
      </c>
      <c r="D47" s="307" t="s">
        <v>64</v>
      </c>
      <c r="E47" s="309" t="s">
        <v>86</v>
      </c>
      <c r="F47" s="309" t="s">
        <v>31</v>
      </c>
      <c r="G47" s="309" t="s">
        <v>61</v>
      </c>
      <c r="H47" s="309" t="s">
        <v>60</v>
      </c>
      <c r="I47" s="308"/>
      <c r="J47" s="310">
        <f>J48</f>
        <v>0</v>
      </c>
      <c r="K47" s="310">
        <f aca="true" t="shared" si="1" ref="K47:L49">K48</f>
        <v>0</v>
      </c>
      <c r="L47" s="310">
        <f t="shared" si="1"/>
        <v>0</v>
      </c>
    </row>
    <row r="48" spans="1:12" s="182" customFormat="1" ht="59.25" customHeight="1" hidden="1">
      <c r="A48" s="329" t="s">
        <v>173</v>
      </c>
      <c r="B48" s="330">
        <v>805</v>
      </c>
      <c r="C48" s="331" t="s">
        <v>86</v>
      </c>
      <c r="D48" s="331" t="s">
        <v>64</v>
      </c>
      <c r="E48" s="332" t="s">
        <v>86</v>
      </c>
      <c r="F48" s="332" t="s">
        <v>31</v>
      </c>
      <c r="G48" s="332" t="s">
        <v>90</v>
      </c>
      <c r="H48" s="332" t="s">
        <v>60</v>
      </c>
      <c r="I48" s="330"/>
      <c r="J48" s="333">
        <f>J49</f>
        <v>0</v>
      </c>
      <c r="K48" s="333">
        <f t="shared" si="1"/>
        <v>0</v>
      </c>
      <c r="L48" s="333">
        <f t="shared" si="1"/>
        <v>0</v>
      </c>
    </row>
    <row r="49" spans="1:12" s="183" customFormat="1" ht="84" customHeight="1" hidden="1">
      <c r="A49" s="334" t="s">
        <v>156</v>
      </c>
      <c r="B49" s="303">
        <v>805</v>
      </c>
      <c r="C49" s="302" t="s">
        <v>86</v>
      </c>
      <c r="D49" s="302" t="s">
        <v>64</v>
      </c>
      <c r="E49" s="312" t="s">
        <v>86</v>
      </c>
      <c r="F49" s="312" t="s">
        <v>31</v>
      </c>
      <c r="G49" s="312" t="s">
        <v>90</v>
      </c>
      <c r="H49" s="312" t="s">
        <v>157</v>
      </c>
      <c r="I49" s="303"/>
      <c r="J49" s="304">
        <f>J50</f>
        <v>0</v>
      </c>
      <c r="K49" s="304">
        <f t="shared" si="1"/>
        <v>0</v>
      </c>
      <c r="L49" s="304">
        <f t="shared" si="1"/>
        <v>0</v>
      </c>
    </row>
    <row r="50" spans="1:12" s="179" customFormat="1" ht="22.5" customHeight="1" hidden="1">
      <c r="A50" s="134" t="s">
        <v>24</v>
      </c>
      <c r="B50" s="144">
        <v>805</v>
      </c>
      <c r="C50" s="143" t="s">
        <v>86</v>
      </c>
      <c r="D50" s="143" t="s">
        <v>64</v>
      </c>
      <c r="E50" s="137" t="s">
        <v>86</v>
      </c>
      <c r="F50" s="137" t="s">
        <v>31</v>
      </c>
      <c r="G50" s="137" t="s">
        <v>90</v>
      </c>
      <c r="H50" s="137" t="s">
        <v>157</v>
      </c>
      <c r="I50" s="144">
        <v>540</v>
      </c>
      <c r="J50" s="139">
        <v>0</v>
      </c>
      <c r="K50" s="139">
        <v>0</v>
      </c>
      <c r="L50" s="139">
        <v>0</v>
      </c>
    </row>
    <row r="51" spans="1:12" s="184" customFormat="1" ht="80.25" customHeight="1">
      <c r="A51" s="214" t="s">
        <v>82</v>
      </c>
      <c r="B51" s="35">
        <v>805</v>
      </c>
      <c r="C51" s="215" t="s">
        <v>86</v>
      </c>
      <c r="D51" s="215" t="s">
        <v>64</v>
      </c>
      <c r="E51" s="232">
        <v>91</v>
      </c>
      <c r="F51" s="233">
        <v>0</v>
      </c>
      <c r="G51" s="233" t="s">
        <v>61</v>
      </c>
      <c r="H51" s="233" t="s">
        <v>128</v>
      </c>
      <c r="I51" s="35"/>
      <c r="J51" s="34">
        <f>J53+J55+J57</f>
        <v>116.8</v>
      </c>
      <c r="K51" s="34">
        <f>K53+K55+K57</f>
        <v>0</v>
      </c>
      <c r="L51" s="34">
        <f>L53+L55+L57</f>
        <v>0</v>
      </c>
    </row>
    <row r="52" spans="1:12" s="184" customFormat="1" ht="37.5" customHeight="1">
      <c r="A52" s="214" t="s">
        <v>129</v>
      </c>
      <c r="B52" s="32">
        <v>805</v>
      </c>
      <c r="C52" s="212">
        <v>1</v>
      </c>
      <c r="D52" s="212">
        <v>4</v>
      </c>
      <c r="E52" s="212">
        <v>91</v>
      </c>
      <c r="F52" s="213" t="s">
        <v>31</v>
      </c>
      <c r="G52" s="213" t="s">
        <v>61</v>
      </c>
      <c r="H52" s="213" t="s">
        <v>130</v>
      </c>
      <c r="I52" s="218"/>
      <c r="J52" s="34">
        <f>J53</f>
        <v>31.3</v>
      </c>
      <c r="K52" s="34">
        <f>K53</f>
        <v>0</v>
      </c>
      <c r="L52" s="34">
        <f>L53</f>
        <v>0</v>
      </c>
    </row>
    <row r="53" spans="1:12" s="269" customFormat="1" ht="15.75">
      <c r="A53" s="214" t="s">
        <v>24</v>
      </c>
      <c r="B53" s="32">
        <v>805</v>
      </c>
      <c r="C53" s="212">
        <v>1</v>
      </c>
      <c r="D53" s="212">
        <v>4</v>
      </c>
      <c r="E53" s="212">
        <v>91</v>
      </c>
      <c r="F53" s="213" t="s">
        <v>31</v>
      </c>
      <c r="G53" s="213" t="s">
        <v>61</v>
      </c>
      <c r="H53" s="213" t="s">
        <v>130</v>
      </c>
      <c r="I53" s="218">
        <v>540</v>
      </c>
      <c r="J53" s="34">
        <v>31.3</v>
      </c>
      <c r="K53" s="34">
        <v>0</v>
      </c>
      <c r="L53" s="34">
        <v>0</v>
      </c>
    </row>
    <row r="54" spans="1:12" s="184" customFormat="1" ht="63" customHeight="1">
      <c r="A54" s="214" t="s">
        <v>131</v>
      </c>
      <c r="B54" s="32">
        <v>805</v>
      </c>
      <c r="C54" s="212">
        <v>1</v>
      </c>
      <c r="D54" s="212">
        <v>4</v>
      </c>
      <c r="E54" s="213" t="s">
        <v>22</v>
      </c>
      <c r="F54" s="213" t="s">
        <v>31</v>
      </c>
      <c r="G54" s="213" t="s">
        <v>61</v>
      </c>
      <c r="H54" s="213" t="s">
        <v>132</v>
      </c>
      <c r="I54" s="218"/>
      <c r="J54" s="34">
        <f>J55</f>
        <v>56.7</v>
      </c>
      <c r="K54" s="34">
        <f>K55</f>
        <v>0</v>
      </c>
      <c r="L54" s="34">
        <f>L55</f>
        <v>0</v>
      </c>
    </row>
    <row r="55" spans="1:12" s="269" customFormat="1" ht="15.75">
      <c r="A55" s="214" t="s">
        <v>24</v>
      </c>
      <c r="B55" s="32">
        <v>805</v>
      </c>
      <c r="C55" s="212">
        <v>1</v>
      </c>
      <c r="D55" s="212">
        <v>4</v>
      </c>
      <c r="E55" s="213" t="s">
        <v>22</v>
      </c>
      <c r="F55" s="213" t="s">
        <v>31</v>
      </c>
      <c r="G55" s="213" t="s">
        <v>61</v>
      </c>
      <c r="H55" s="213" t="s">
        <v>132</v>
      </c>
      <c r="I55" s="218">
        <v>540</v>
      </c>
      <c r="J55" s="34">
        <v>56.7</v>
      </c>
      <c r="K55" s="34">
        <v>0</v>
      </c>
      <c r="L55" s="34">
        <v>0</v>
      </c>
    </row>
    <row r="56" spans="1:12" s="184" customFormat="1" ht="106.5" customHeight="1">
      <c r="A56" s="219" t="s">
        <v>201</v>
      </c>
      <c r="B56" s="32">
        <v>805</v>
      </c>
      <c r="C56" s="212">
        <v>1</v>
      </c>
      <c r="D56" s="212">
        <v>4</v>
      </c>
      <c r="E56" s="213" t="s">
        <v>22</v>
      </c>
      <c r="F56" s="213" t="s">
        <v>31</v>
      </c>
      <c r="G56" s="213" t="s">
        <v>61</v>
      </c>
      <c r="H56" s="213" t="s">
        <v>133</v>
      </c>
      <c r="I56" s="218"/>
      <c r="J56" s="34">
        <f>J57</f>
        <v>28.8</v>
      </c>
      <c r="K56" s="34">
        <f>K57</f>
        <v>0</v>
      </c>
      <c r="L56" s="34">
        <f>L57</f>
        <v>0</v>
      </c>
    </row>
    <row r="57" spans="1:12" s="269" customFormat="1" ht="15.75">
      <c r="A57" s="214" t="s">
        <v>24</v>
      </c>
      <c r="B57" s="32">
        <v>805</v>
      </c>
      <c r="C57" s="212">
        <v>1</v>
      </c>
      <c r="D57" s="212">
        <v>4</v>
      </c>
      <c r="E57" s="213" t="s">
        <v>22</v>
      </c>
      <c r="F57" s="213" t="s">
        <v>31</v>
      </c>
      <c r="G57" s="213" t="s">
        <v>61</v>
      </c>
      <c r="H57" s="213" t="s">
        <v>133</v>
      </c>
      <c r="I57" s="218">
        <v>540</v>
      </c>
      <c r="J57" s="34">
        <v>28.8</v>
      </c>
      <c r="K57" s="34">
        <v>0</v>
      </c>
      <c r="L57" s="34">
        <v>0</v>
      </c>
    </row>
    <row r="58" spans="1:12" s="185" customFormat="1" ht="33" customHeight="1">
      <c r="A58" s="214" t="s">
        <v>83</v>
      </c>
      <c r="B58" s="35">
        <v>805</v>
      </c>
      <c r="C58" s="215" t="s">
        <v>86</v>
      </c>
      <c r="D58" s="215" t="s">
        <v>87</v>
      </c>
      <c r="E58" s="213"/>
      <c r="F58" s="213"/>
      <c r="G58" s="213"/>
      <c r="H58" s="213"/>
      <c r="I58" s="35"/>
      <c r="J58" s="34">
        <f>J59</f>
        <v>16.5</v>
      </c>
      <c r="K58" s="34">
        <f aca="true" t="shared" si="2" ref="K58:L60">K59</f>
        <v>0</v>
      </c>
      <c r="L58" s="34">
        <f t="shared" si="2"/>
        <v>0</v>
      </c>
    </row>
    <row r="59" spans="1:12" s="184" customFormat="1" ht="81" customHeight="1">
      <c r="A59" s="214" t="s">
        <v>82</v>
      </c>
      <c r="B59" s="35">
        <v>805</v>
      </c>
      <c r="C59" s="215" t="s">
        <v>86</v>
      </c>
      <c r="D59" s="215" t="s">
        <v>87</v>
      </c>
      <c r="E59" s="213" t="s">
        <v>22</v>
      </c>
      <c r="F59" s="213" t="s">
        <v>31</v>
      </c>
      <c r="G59" s="213" t="s">
        <v>61</v>
      </c>
      <c r="H59" s="213" t="s">
        <v>135</v>
      </c>
      <c r="I59" s="35"/>
      <c r="J59" s="34">
        <f>J60</f>
        <v>16.5</v>
      </c>
      <c r="K59" s="34">
        <f t="shared" si="2"/>
        <v>0</v>
      </c>
      <c r="L59" s="34">
        <f t="shared" si="2"/>
        <v>0</v>
      </c>
    </row>
    <row r="60" spans="1:12" s="184" customFormat="1" ht="30.75" customHeight="1">
      <c r="A60" s="214" t="s">
        <v>134</v>
      </c>
      <c r="B60" s="32">
        <v>805</v>
      </c>
      <c r="C60" s="212">
        <v>1</v>
      </c>
      <c r="D60" s="212">
        <v>6</v>
      </c>
      <c r="E60" s="213" t="s">
        <v>22</v>
      </c>
      <c r="F60" s="213" t="s">
        <v>31</v>
      </c>
      <c r="G60" s="213" t="s">
        <v>61</v>
      </c>
      <c r="H60" s="213" t="s">
        <v>135</v>
      </c>
      <c r="I60" s="218"/>
      <c r="J60" s="34">
        <f>J61</f>
        <v>16.5</v>
      </c>
      <c r="K60" s="34">
        <f t="shared" si="2"/>
        <v>0</v>
      </c>
      <c r="L60" s="34">
        <f t="shared" si="2"/>
        <v>0</v>
      </c>
    </row>
    <row r="61" spans="1:12" s="274" customFormat="1" ht="18.75" customHeight="1">
      <c r="A61" s="214" t="s">
        <v>24</v>
      </c>
      <c r="B61" s="32">
        <v>805</v>
      </c>
      <c r="C61" s="212">
        <v>1</v>
      </c>
      <c r="D61" s="212">
        <v>6</v>
      </c>
      <c r="E61" s="213" t="s">
        <v>22</v>
      </c>
      <c r="F61" s="213" t="s">
        <v>31</v>
      </c>
      <c r="G61" s="213" t="s">
        <v>61</v>
      </c>
      <c r="H61" s="213" t="s">
        <v>135</v>
      </c>
      <c r="I61" s="218">
        <v>540</v>
      </c>
      <c r="J61" s="34">
        <v>16.5</v>
      </c>
      <c r="K61" s="34">
        <v>0</v>
      </c>
      <c r="L61" s="34">
        <v>0</v>
      </c>
    </row>
    <row r="62" spans="1:12" s="149" customFormat="1" ht="18.75" customHeight="1">
      <c r="A62" s="219" t="s">
        <v>231</v>
      </c>
      <c r="B62" s="220">
        <v>805</v>
      </c>
      <c r="C62" s="212">
        <v>1</v>
      </c>
      <c r="D62" s="212">
        <v>7</v>
      </c>
      <c r="E62" s="221"/>
      <c r="F62" s="221"/>
      <c r="G62" s="221"/>
      <c r="H62" s="221"/>
      <c r="I62" s="239"/>
      <c r="J62" s="34">
        <f aca="true" t="shared" si="3" ref="J62:L64">J63</f>
        <v>164.7</v>
      </c>
      <c r="K62" s="34">
        <f t="shared" si="3"/>
        <v>0</v>
      </c>
      <c r="L62" s="34">
        <f t="shared" si="3"/>
        <v>0</v>
      </c>
    </row>
    <row r="63" spans="1:12" s="149" customFormat="1" ht="18.75" customHeight="1">
      <c r="A63" s="219" t="s">
        <v>232</v>
      </c>
      <c r="B63" s="220">
        <v>805</v>
      </c>
      <c r="C63" s="212">
        <v>1</v>
      </c>
      <c r="D63" s="212">
        <v>7</v>
      </c>
      <c r="E63" s="213" t="s">
        <v>233</v>
      </c>
      <c r="F63" s="213" t="s">
        <v>31</v>
      </c>
      <c r="G63" s="213" t="s">
        <v>61</v>
      </c>
      <c r="H63" s="213" t="s">
        <v>60</v>
      </c>
      <c r="I63" s="218"/>
      <c r="J63" s="34">
        <f t="shared" si="3"/>
        <v>164.7</v>
      </c>
      <c r="K63" s="34">
        <f t="shared" si="3"/>
        <v>0</v>
      </c>
      <c r="L63" s="34">
        <f t="shared" si="3"/>
        <v>0</v>
      </c>
    </row>
    <row r="64" spans="1:12" s="149" customFormat="1" ht="18.75" customHeight="1">
      <c r="A64" s="219" t="s">
        <v>234</v>
      </c>
      <c r="B64" s="220">
        <v>805</v>
      </c>
      <c r="C64" s="212">
        <v>1</v>
      </c>
      <c r="D64" s="212">
        <v>7</v>
      </c>
      <c r="E64" s="213" t="s">
        <v>233</v>
      </c>
      <c r="F64" s="213" t="s">
        <v>235</v>
      </c>
      <c r="G64" s="213" t="s">
        <v>61</v>
      </c>
      <c r="H64" s="213" t="s">
        <v>236</v>
      </c>
      <c r="I64" s="218"/>
      <c r="J64" s="34">
        <f t="shared" si="3"/>
        <v>164.7</v>
      </c>
      <c r="K64" s="34">
        <f t="shared" si="3"/>
        <v>0</v>
      </c>
      <c r="L64" s="34">
        <f t="shared" si="3"/>
        <v>0</v>
      </c>
    </row>
    <row r="65" spans="1:12" s="274" customFormat="1" ht="18.75" customHeight="1">
      <c r="A65" s="219" t="s">
        <v>237</v>
      </c>
      <c r="B65" s="220">
        <v>805</v>
      </c>
      <c r="C65" s="212">
        <v>1</v>
      </c>
      <c r="D65" s="212">
        <v>7</v>
      </c>
      <c r="E65" s="213" t="s">
        <v>233</v>
      </c>
      <c r="F65" s="213" t="s">
        <v>235</v>
      </c>
      <c r="G65" s="213" t="s">
        <v>61</v>
      </c>
      <c r="H65" s="213" t="s">
        <v>236</v>
      </c>
      <c r="I65" s="218">
        <v>880</v>
      </c>
      <c r="J65" s="34">
        <f>161.1-33.7+33.7+3.6</f>
        <v>164.7</v>
      </c>
      <c r="K65" s="34">
        <v>0</v>
      </c>
      <c r="L65" s="34">
        <v>0</v>
      </c>
    </row>
    <row r="66" spans="1:12" s="145" customFormat="1" ht="15.75">
      <c r="A66" s="214" t="s">
        <v>4</v>
      </c>
      <c r="B66" s="35">
        <v>805</v>
      </c>
      <c r="C66" s="215" t="s">
        <v>86</v>
      </c>
      <c r="D66" s="215" t="s">
        <v>88</v>
      </c>
      <c r="E66" s="213"/>
      <c r="F66" s="213"/>
      <c r="G66" s="213"/>
      <c r="H66" s="213"/>
      <c r="I66" s="35"/>
      <c r="J66" s="34">
        <f aca="true" t="shared" si="4" ref="J66:L67">J67</f>
        <v>0</v>
      </c>
      <c r="K66" s="34">
        <f t="shared" si="4"/>
        <v>10</v>
      </c>
      <c r="L66" s="34">
        <f t="shared" si="4"/>
        <v>10</v>
      </c>
    </row>
    <row r="67" spans="1:12" s="145" customFormat="1" ht="15.75">
      <c r="A67" s="214" t="s">
        <v>26</v>
      </c>
      <c r="B67" s="234">
        <v>805</v>
      </c>
      <c r="C67" s="235">
        <v>1</v>
      </c>
      <c r="D67" s="235">
        <v>11</v>
      </c>
      <c r="E67" s="213" t="s">
        <v>136</v>
      </c>
      <c r="F67" s="213" t="s">
        <v>179</v>
      </c>
      <c r="G67" s="213" t="s">
        <v>61</v>
      </c>
      <c r="H67" s="213" t="s">
        <v>60</v>
      </c>
      <c r="I67" s="218"/>
      <c r="J67" s="34">
        <f t="shared" si="4"/>
        <v>0</v>
      </c>
      <c r="K67" s="34">
        <f t="shared" si="4"/>
        <v>10</v>
      </c>
      <c r="L67" s="34">
        <f t="shared" si="4"/>
        <v>10</v>
      </c>
    </row>
    <row r="68" spans="1:12" s="274" customFormat="1" ht="15.75">
      <c r="A68" s="214" t="s">
        <v>23</v>
      </c>
      <c r="B68" s="234">
        <v>805</v>
      </c>
      <c r="C68" s="235">
        <v>1</v>
      </c>
      <c r="D68" s="235">
        <v>11</v>
      </c>
      <c r="E68" s="213" t="s">
        <v>136</v>
      </c>
      <c r="F68" s="213" t="s">
        <v>179</v>
      </c>
      <c r="G68" s="213" t="s">
        <v>61</v>
      </c>
      <c r="H68" s="213" t="s">
        <v>60</v>
      </c>
      <c r="I68" s="218">
        <v>870</v>
      </c>
      <c r="J68" s="34">
        <v>0</v>
      </c>
      <c r="K68" s="34">
        <v>10</v>
      </c>
      <c r="L68" s="34">
        <v>10</v>
      </c>
    </row>
    <row r="69" spans="1:12" s="145" customFormat="1" ht="17.25" customHeight="1">
      <c r="A69" s="214" t="s">
        <v>5</v>
      </c>
      <c r="B69" s="35">
        <v>805</v>
      </c>
      <c r="C69" s="215" t="s">
        <v>86</v>
      </c>
      <c r="D69" s="215" t="s">
        <v>89</v>
      </c>
      <c r="E69" s="213"/>
      <c r="F69" s="213"/>
      <c r="G69" s="213"/>
      <c r="H69" s="213"/>
      <c r="I69" s="35"/>
      <c r="J69" s="34">
        <f>J70+J74+J76+J79+J81+J83</f>
        <v>303.5</v>
      </c>
      <c r="K69" s="34">
        <f>K70+K76+K79+K81+K83</f>
        <v>52</v>
      </c>
      <c r="L69" s="34">
        <f>L70+L76+L79+L81+L83</f>
        <v>52</v>
      </c>
    </row>
    <row r="70" spans="1:12" s="145" customFormat="1" ht="38.25" customHeight="1">
      <c r="A70" s="214" t="s">
        <v>139</v>
      </c>
      <c r="B70" s="32">
        <v>805</v>
      </c>
      <c r="C70" s="212">
        <v>1</v>
      </c>
      <c r="D70" s="212">
        <v>13</v>
      </c>
      <c r="E70" s="213" t="s">
        <v>22</v>
      </c>
      <c r="F70" s="213" t="s">
        <v>31</v>
      </c>
      <c r="G70" s="213" t="s">
        <v>61</v>
      </c>
      <c r="H70" s="213" t="s">
        <v>117</v>
      </c>
      <c r="I70" s="218"/>
      <c r="J70" s="34">
        <f aca="true" t="shared" si="5" ref="J70:L71">J71</f>
        <v>74.4</v>
      </c>
      <c r="K70" s="34">
        <f t="shared" si="5"/>
        <v>50</v>
      </c>
      <c r="L70" s="34">
        <f t="shared" si="5"/>
        <v>50</v>
      </c>
    </row>
    <row r="71" spans="1:12" s="145" customFormat="1" ht="39.75" customHeight="1">
      <c r="A71" s="214" t="s">
        <v>126</v>
      </c>
      <c r="B71" s="32">
        <v>805</v>
      </c>
      <c r="C71" s="212">
        <v>1</v>
      </c>
      <c r="D71" s="212">
        <v>13</v>
      </c>
      <c r="E71" s="213" t="s">
        <v>22</v>
      </c>
      <c r="F71" s="213" t="s">
        <v>31</v>
      </c>
      <c r="G71" s="213" t="s">
        <v>61</v>
      </c>
      <c r="H71" s="213" t="s">
        <v>117</v>
      </c>
      <c r="I71" s="218">
        <v>240</v>
      </c>
      <c r="J71" s="34">
        <f t="shared" si="5"/>
        <v>74.4</v>
      </c>
      <c r="K71" s="34">
        <f t="shared" si="5"/>
        <v>50</v>
      </c>
      <c r="L71" s="34">
        <f t="shared" si="5"/>
        <v>50</v>
      </c>
    </row>
    <row r="72" spans="1:12" s="145" customFormat="1" ht="42.75" customHeight="1" hidden="1">
      <c r="A72" s="134" t="s">
        <v>94</v>
      </c>
      <c r="B72" s="141">
        <v>805</v>
      </c>
      <c r="C72" s="136">
        <v>1</v>
      </c>
      <c r="D72" s="136">
        <v>13</v>
      </c>
      <c r="E72" s="137" t="s">
        <v>22</v>
      </c>
      <c r="F72" s="137" t="s">
        <v>31</v>
      </c>
      <c r="G72" s="137" t="s">
        <v>61</v>
      </c>
      <c r="H72" s="137" t="s">
        <v>117</v>
      </c>
      <c r="I72" s="138">
        <v>244</v>
      </c>
      <c r="J72" s="139">
        <f>30+20.8+0.1+23-0.1+0.6</f>
        <v>74.4</v>
      </c>
      <c r="K72" s="139">
        <v>50</v>
      </c>
      <c r="L72" s="139">
        <v>50</v>
      </c>
    </row>
    <row r="73" spans="1:12" s="98" customFormat="1" ht="27.75" customHeight="1">
      <c r="A73" s="363" t="s">
        <v>278</v>
      </c>
      <c r="B73" s="32">
        <v>805</v>
      </c>
      <c r="C73" s="212">
        <v>1</v>
      </c>
      <c r="D73" s="212">
        <v>13</v>
      </c>
      <c r="E73" s="213" t="s">
        <v>22</v>
      </c>
      <c r="F73" s="213" t="s">
        <v>31</v>
      </c>
      <c r="G73" s="213" t="s">
        <v>61</v>
      </c>
      <c r="H73" s="213" t="s">
        <v>279</v>
      </c>
      <c r="I73" s="218"/>
      <c r="J73" s="34">
        <f aca="true" t="shared" si="6" ref="J73:L74">J74</f>
        <v>3</v>
      </c>
      <c r="K73" s="34">
        <f t="shared" si="6"/>
        <v>0</v>
      </c>
      <c r="L73" s="34">
        <f t="shared" si="6"/>
        <v>0</v>
      </c>
    </row>
    <row r="74" spans="1:12" s="98" customFormat="1" ht="34.5" customHeight="1">
      <c r="A74" s="363" t="s">
        <v>280</v>
      </c>
      <c r="B74" s="32">
        <v>805</v>
      </c>
      <c r="C74" s="212">
        <v>1</v>
      </c>
      <c r="D74" s="212">
        <v>13</v>
      </c>
      <c r="E74" s="213" t="s">
        <v>22</v>
      </c>
      <c r="F74" s="213" t="s">
        <v>31</v>
      </c>
      <c r="G74" s="213" t="s">
        <v>61</v>
      </c>
      <c r="H74" s="213" t="s">
        <v>279</v>
      </c>
      <c r="I74" s="218">
        <v>240</v>
      </c>
      <c r="J74" s="34">
        <f t="shared" si="6"/>
        <v>3</v>
      </c>
      <c r="K74" s="34">
        <f t="shared" si="6"/>
        <v>0</v>
      </c>
      <c r="L74" s="34">
        <f t="shared" si="6"/>
        <v>0</v>
      </c>
    </row>
    <row r="75" spans="1:12" s="98" customFormat="1" ht="35.25" customHeight="1" hidden="1">
      <c r="A75" s="364" t="s">
        <v>94</v>
      </c>
      <c r="B75" s="336">
        <v>805</v>
      </c>
      <c r="C75" s="324">
        <v>1</v>
      </c>
      <c r="D75" s="324">
        <v>13</v>
      </c>
      <c r="E75" s="325" t="s">
        <v>22</v>
      </c>
      <c r="F75" s="325" t="s">
        <v>31</v>
      </c>
      <c r="G75" s="325" t="s">
        <v>61</v>
      </c>
      <c r="H75" s="325" t="s">
        <v>279</v>
      </c>
      <c r="I75" s="326">
        <v>244</v>
      </c>
      <c r="J75" s="327">
        <v>3</v>
      </c>
      <c r="K75" s="327">
        <v>0</v>
      </c>
      <c r="L75" s="327">
        <v>0</v>
      </c>
    </row>
    <row r="76" spans="1:12" s="145" customFormat="1" ht="24.75" customHeight="1">
      <c r="A76" s="219" t="s">
        <v>238</v>
      </c>
      <c r="B76" s="220">
        <v>805</v>
      </c>
      <c r="C76" s="212">
        <v>1</v>
      </c>
      <c r="D76" s="212">
        <v>13</v>
      </c>
      <c r="E76" s="213" t="s">
        <v>22</v>
      </c>
      <c r="F76" s="213" t="s">
        <v>31</v>
      </c>
      <c r="G76" s="213" t="s">
        <v>61</v>
      </c>
      <c r="H76" s="213" t="s">
        <v>213</v>
      </c>
      <c r="I76" s="218"/>
      <c r="J76" s="34">
        <f>J78</f>
        <v>2</v>
      </c>
      <c r="K76" s="34">
        <f>K78</f>
        <v>2</v>
      </c>
      <c r="L76" s="34">
        <f>L78</f>
        <v>2</v>
      </c>
    </row>
    <row r="77" spans="1:12" s="145" customFormat="1" ht="39.75" customHeight="1">
      <c r="A77" s="219" t="s">
        <v>126</v>
      </c>
      <c r="B77" s="220">
        <v>805</v>
      </c>
      <c r="C77" s="212">
        <v>1</v>
      </c>
      <c r="D77" s="212">
        <v>13</v>
      </c>
      <c r="E77" s="213" t="s">
        <v>22</v>
      </c>
      <c r="F77" s="213" t="s">
        <v>31</v>
      </c>
      <c r="G77" s="213" t="s">
        <v>61</v>
      </c>
      <c r="H77" s="213" t="s">
        <v>213</v>
      </c>
      <c r="I77" s="218">
        <v>240</v>
      </c>
      <c r="J77" s="34">
        <f>J78</f>
        <v>2</v>
      </c>
      <c r="K77" s="34">
        <f>K78</f>
        <v>2</v>
      </c>
      <c r="L77" s="34">
        <f>L78</f>
        <v>2</v>
      </c>
    </row>
    <row r="78" spans="1:12" s="145" customFormat="1" ht="39.75" customHeight="1" hidden="1">
      <c r="A78" s="175" t="s">
        <v>94</v>
      </c>
      <c r="B78" s="135">
        <v>805</v>
      </c>
      <c r="C78" s="136">
        <v>1</v>
      </c>
      <c r="D78" s="136">
        <v>13</v>
      </c>
      <c r="E78" s="137" t="s">
        <v>22</v>
      </c>
      <c r="F78" s="137" t="s">
        <v>31</v>
      </c>
      <c r="G78" s="137" t="s">
        <v>61</v>
      </c>
      <c r="H78" s="137" t="s">
        <v>213</v>
      </c>
      <c r="I78" s="138">
        <v>244</v>
      </c>
      <c r="J78" s="139">
        <v>2</v>
      </c>
      <c r="K78" s="139">
        <v>2</v>
      </c>
      <c r="L78" s="139">
        <v>2</v>
      </c>
    </row>
    <row r="79" spans="1:12" s="145" customFormat="1" ht="67.5" customHeight="1">
      <c r="A79" s="214" t="s">
        <v>137</v>
      </c>
      <c r="B79" s="32">
        <v>805</v>
      </c>
      <c r="C79" s="212">
        <v>1</v>
      </c>
      <c r="D79" s="212">
        <v>13</v>
      </c>
      <c r="E79" s="213" t="s">
        <v>22</v>
      </c>
      <c r="F79" s="213" t="s">
        <v>31</v>
      </c>
      <c r="G79" s="213" t="s">
        <v>61</v>
      </c>
      <c r="H79" s="213" t="s">
        <v>138</v>
      </c>
      <c r="I79" s="218"/>
      <c r="J79" s="34">
        <f>J80</f>
        <v>25</v>
      </c>
      <c r="K79" s="34">
        <f>K80</f>
        <v>0</v>
      </c>
      <c r="L79" s="34">
        <f>L80</f>
        <v>0</v>
      </c>
    </row>
    <row r="80" spans="1:12" s="145" customFormat="1" ht="25.5" customHeight="1">
      <c r="A80" s="214" t="s">
        <v>24</v>
      </c>
      <c r="B80" s="32">
        <v>805</v>
      </c>
      <c r="C80" s="212">
        <v>1</v>
      </c>
      <c r="D80" s="212">
        <v>13</v>
      </c>
      <c r="E80" s="213" t="s">
        <v>22</v>
      </c>
      <c r="F80" s="213" t="s">
        <v>31</v>
      </c>
      <c r="G80" s="213" t="s">
        <v>61</v>
      </c>
      <c r="H80" s="213" t="s">
        <v>138</v>
      </c>
      <c r="I80" s="218">
        <v>540</v>
      </c>
      <c r="J80" s="34">
        <v>25</v>
      </c>
      <c r="K80" s="34">
        <v>0</v>
      </c>
      <c r="L80" s="34">
        <v>0</v>
      </c>
    </row>
    <row r="81" spans="1:12" s="145" customFormat="1" ht="54" customHeight="1">
      <c r="A81" s="219" t="s">
        <v>202</v>
      </c>
      <c r="B81" s="220">
        <v>805</v>
      </c>
      <c r="C81" s="212">
        <v>1</v>
      </c>
      <c r="D81" s="212">
        <v>13</v>
      </c>
      <c r="E81" s="213" t="s">
        <v>22</v>
      </c>
      <c r="F81" s="213" t="s">
        <v>31</v>
      </c>
      <c r="G81" s="213" t="s">
        <v>61</v>
      </c>
      <c r="H81" s="213" t="s">
        <v>203</v>
      </c>
      <c r="I81" s="218"/>
      <c r="J81" s="34">
        <f>J82</f>
        <v>198.7</v>
      </c>
      <c r="K81" s="34">
        <f>K82</f>
        <v>0</v>
      </c>
      <c r="L81" s="34">
        <f>L82</f>
        <v>0</v>
      </c>
    </row>
    <row r="82" spans="1:12" s="145" customFormat="1" ht="24" customHeight="1">
      <c r="A82" s="219" t="s">
        <v>24</v>
      </c>
      <c r="B82" s="220">
        <v>805</v>
      </c>
      <c r="C82" s="212">
        <v>1</v>
      </c>
      <c r="D82" s="212">
        <v>13</v>
      </c>
      <c r="E82" s="213" t="s">
        <v>22</v>
      </c>
      <c r="F82" s="213" t="s">
        <v>31</v>
      </c>
      <c r="G82" s="213" t="s">
        <v>61</v>
      </c>
      <c r="H82" s="213" t="s">
        <v>203</v>
      </c>
      <c r="I82" s="218">
        <v>540</v>
      </c>
      <c r="J82" s="34">
        <v>198.7</v>
      </c>
      <c r="K82" s="34">
        <v>0</v>
      </c>
      <c r="L82" s="34">
        <v>0</v>
      </c>
    </row>
    <row r="83" spans="1:12" s="145" customFormat="1" ht="54" customHeight="1">
      <c r="A83" s="219" t="s">
        <v>185</v>
      </c>
      <c r="B83" s="220">
        <v>805</v>
      </c>
      <c r="C83" s="212">
        <v>1</v>
      </c>
      <c r="D83" s="212">
        <v>13</v>
      </c>
      <c r="E83" s="213" t="s">
        <v>22</v>
      </c>
      <c r="F83" s="213" t="s">
        <v>31</v>
      </c>
      <c r="G83" s="213" t="s">
        <v>61</v>
      </c>
      <c r="H83" s="213" t="s">
        <v>187</v>
      </c>
      <c r="I83" s="218"/>
      <c r="J83" s="34">
        <f>J84</f>
        <v>0.4</v>
      </c>
      <c r="K83" s="34">
        <f>K84</f>
        <v>0</v>
      </c>
      <c r="L83" s="34">
        <f>L84</f>
        <v>0</v>
      </c>
    </row>
    <row r="84" spans="1:12" s="145" customFormat="1" ht="30.75" customHeight="1">
      <c r="A84" s="219" t="s">
        <v>24</v>
      </c>
      <c r="B84" s="220">
        <v>805</v>
      </c>
      <c r="C84" s="212">
        <v>1</v>
      </c>
      <c r="D84" s="212">
        <v>13</v>
      </c>
      <c r="E84" s="213" t="s">
        <v>22</v>
      </c>
      <c r="F84" s="213" t="s">
        <v>31</v>
      </c>
      <c r="G84" s="213" t="s">
        <v>61</v>
      </c>
      <c r="H84" s="213" t="s">
        <v>187</v>
      </c>
      <c r="I84" s="218">
        <v>540</v>
      </c>
      <c r="J84" s="34">
        <f>1-0.6</f>
        <v>0.4</v>
      </c>
      <c r="K84" s="34">
        <v>0</v>
      </c>
      <c r="L84" s="34">
        <v>0</v>
      </c>
    </row>
    <row r="85" spans="1:12" s="184" customFormat="1" ht="16.5" customHeight="1">
      <c r="A85" s="207" t="s">
        <v>13</v>
      </c>
      <c r="B85" s="208">
        <v>805</v>
      </c>
      <c r="C85" s="211" t="s">
        <v>65</v>
      </c>
      <c r="D85" s="211" t="s">
        <v>61</v>
      </c>
      <c r="E85" s="213"/>
      <c r="F85" s="213"/>
      <c r="G85" s="213"/>
      <c r="H85" s="213"/>
      <c r="I85" s="35"/>
      <c r="J85" s="210">
        <f aca="true" t="shared" si="7" ref="J85:L86">J86</f>
        <v>93.5</v>
      </c>
      <c r="K85" s="210">
        <f t="shared" si="7"/>
        <v>94.4</v>
      </c>
      <c r="L85" s="210">
        <f t="shared" si="7"/>
        <v>98</v>
      </c>
    </row>
    <row r="86" spans="1:12" s="185" customFormat="1" ht="34.5" customHeight="1">
      <c r="A86" s="214" t="s">
        <v>140</v>
      </c>
      <c r="B86" s="32">
        <v>805</v>
      </c>
      <c r="C86" s="212">
        <v>2</v>
      </c>
      <c r="D86" s="212">
        <v>3</v>
      </c>
      <c r="E86" s="213" t="s">
        <v>22</v>
      </c>
      <c r="F86" s="213" t="s">
        <v>31</v>
      </c>
      <c r="G86" s="213" t="s">
        <v>61</v>
      </c>
      <c r="H86" s="213" t="s">
        <v>63</v>
      </c>
      <c r="I86" s="218"/>
      <c r="J86" s="34">
        <f>J87+J90</f>
        <v>93.5</v>
      </c>
      <c r="K86" s="34">
        <f t="shared" si="7"/>
        <v>94.4</v>
      </c>
      <c r="L86" s="34">
        <f t="shared" si="7"/>
        <v>98</v>
      </c>
    </row>
    <row r="87" spans="1:13" s="145" customFormat="1" ht="24" customHeight="1">
      <c r="A87" s="214" t="s">
        <v>124</v>
      </c>
      <c r="B87" s="32">
        <v>805</v>
      </c>
      <c r="C87" s="212">
        <v>2</v>
      </c>
      <c r="D87" s="212">
        <v>3</v>
      </c>
      <c r="E87" s="213" t="s">
        <v>22</v>
      </c>
      <c r="F87" s="213" t="s">
        <v>31</v>
      </c>
      <c r="G87" s="213" t="s">
        <v>61</v>
      </c>
      <c r="H87" s="213" t="s">
        <v>63</v>
      </c>
      <c r="I87" s="218">
        <v>120</v>
      </c>
      <c r="J87" s="34">
        <f>J88+J89</f>
        <v>93.5</v>
      </c>
      <c r="K87" s="34">
        <f>K88+K89</f>
        <v>94.4</v>
      </c>
      <c r="L87" s="34">
        <f>L88+L89</f>
        <v>98</v>
      </c>
      <c r="M87" s="186"/>
    </row>
    <row r="88" spans="1:12" s="188" customFormat="1" ht="45" customHeight="1" hidden="1">
      <c r="A88" s="187" t="s">
        <v>239</v>
      </c>
      <c r="B88" s="141">
        <v>805</v>
      </c>
      <c r="C88" s="136">
        <v>2</v>
      </c>
      <c r="D88" s="136">
        <v>3</v>
      </c>
      <c r="E88" s="137" t="s">
        <v>22</v>
      </c>
      <c r="F88" s="137" t="s">
        <v>31</v>
      </c>
      <c r="G88" s="137" t="s">
        <v>61</v>
      </c>
      <c r="H88" s="137" t="s">
        <v>63</v>
      </c>
      <c r="I88" s="138">
        <v>121</v>
      </c>
      <c r="J88" s="139">
        <v>71.8</v>
      </c>
      <c r="K88" s="139">
        <v>72.5</v>
      </c>
      <c r="L88" s="139">
        <v>75.3</v>
      </c>
    </row>
    <row r="89" spans="1:12" s="188" customFormat="1" ht="73.5" customHeight="1" hidden="1">
      <c r="A89" s="187" t="s">
        <v>240</v>
      </c>
      <c r="B89" s="141">
        <v>805</v>
      </c>
      <c r="C89" s="136">
        <v>2</v>
      </c>
      <c r="D89" s="136">
        <v>3</v>
      </c>
      <c r="E89" s="137" t="s">
        <v>22</v>
      </c>
      <c r="F89" s="137" t="s">
        <v>31</v>
      </c>
      <c r="G89" s="137" t="s">
        <v>61</v>
      </c>
      <c r="H89" s="137" t="s">
        <v>63</v>
      </c>
      <c r="I89" s="138">
        <v>129</v>
      </c>
      <c r="J89" s="139">
        <v>21.7</v>
      </c>
      <c r="K89" s="139">
        <v>21.9</v>
      </c>
      <c r="L89" s="139">
        <v>22.7</v>
      </c>
    </row>
    <row r="90" spans="1:12" s="188" customFormat="1" ht="32.25" customHeight="1" hidden="1">
      <c r="A90" s="214" t="s">
        <v>126</v>
      </c>
      <c r="B90" s="32">
        <v>805</v>
      </c>
      <c r="C90" s="212">
        <v>2</v>
      </c>
      <c r="D90" s="212">
        <v>3</v>
      </c>
      <c r="E90" s="213" t="s">
        <v>22</v>
      </c>
      <c r="F90" s="213" t="s">
        <v>31</v>
      </c>
      <c r="G90" s="213" t="s">
        <v>61</v>
      </c>
      <c r="H90" s="213" t="s">
        <v>63</v>
      </c>
      <c r="I90" s="218">
        <v>240</v>
      </c>
      <c r="J90" s="34">
        <f>J91</f>
        <v>0</v>
      </c>
      <c r="K90" s="34">
        <f>K91</f>
        <v>0</v>
      </c>
      <c r="L90" s="34">
        <f>L91</f>
        <v>0</v>
      </c>
    </row>
    <row r="91" spans="1:12" s="188" customFormat="1" ht="33" customHeight="1" hidden="1">
      <c r="A91" s="134" t="s">
        <v>94</v>
      </c>
      <c r="B91" s="141">
        <v>805</v>
      </c>
      <c r="C91" s="136">
        <v>2</v>
      </c>
      <c r="D91" s="136">
        <v>3</v>
      </c>
      <c r="E91" s="137" t="s">
        <v>22</v>
      </c>
      <c r="F91" s="137" t="s">
        <v>31</v>
      </c>
      <c r="G91" s="137" t="s">
        <v>61</v>
      </c>
      <c r="H91" s="137" t="s">
        <v>63</v>
      </c>
      <c r="I91" s="138">
        <v>244</v>
      </c>
      <c r="J91" s="139">
        <v>0</v>
      </c>
      <c r="K91" s="139">
        <v>0</v>
      </c>
      <c r="L91" s="139">
        <v>0</v>
      </c>
    </row>
    <row r="92" spans="1:12" s="145" customFormat="1" ht="33.75" customHeight="1">
      <c r="A92" s="207" t="s">
        <v>6</v>
      </c>
      <c r="B92" s="208">
        <v>805</v>
      </c>
      <c r="C92" s="211" t="s">
        <v>90</v>
      </c>
      <c r="D92" s="211" t="s">
        <v>61</v>
      </c>
      <c r="E92" s="213"/>
      <c r="F92" s="213"/>
      <c r="G92" s="213"/>
      <c r="H92" s="213"/>
      <c r="I92" s="35"/>
      <c r="J92" s="210">
        <f>J93</f>
        <v>20</v>
      </c>
      <c r="K92" s="210">
        <f aca="true" t="shared" si="8" ref="K92:L95">K93</f>
        <v>100</v>
      </c>
      <c r="L92" s="210">
        <f t="shared" si="8"/>
        <v>100</v>
      </c>
    </row>
    <row r="93" spans="1:12" s="140" customFormat="1" ht="15.75" customHeight="1">
      <c r="A93" s="207" t="s">
        <v>15</v>
      </c>
      <c r="B93" s="208">
        <v>805</v>
      </c>
      <c r="C93" s="211" t="s">
        <v>90</v>
      </c>
      <c r="D93" s="211" t="s">
        <v>91</v>
      </c>
      <c r="E93" s="221"/>
      <c r="F93" s="221"/>
      <c r="G93" s="221"/>
      <c r="H93" s="221"/>
      <c r="I93" s="223"/>
      <c r="J93" s="210">
        <f>J94</f>
        <v>20</v>
      </c>
      <c r="K93" s="210">
        <f>K102</f>
        <v>100</v>
      </c>
      <c r="L93" s="210">
        <f>L102</f>
        <v>100</v>
      </c>
    </row>
    <row r="94" spans="1:12" s="140" customFormat="1" ht="32.25" customHeight="1">
      <c r="A94" s="207" t="s">
        <v>163</v>
      </c>
      <c r="B94" s="237">
        <v>805</v>
      </c>
      <c r="C94" s="238">
        <v>3</v>
      </c>
      <c r="D94" s="238">
        <v>10</v>
      </c>
      <c r="E94" s="221" t="s">
        <v>86</v>
      </c>
      <c r="F94" s="221" t="s">
        <v>31</v>
      </c>
      <c r="G94" s="221" t="s">
        <v>61</v>
      </c>
      <c r="H94" s="221" t="s">
        <v>60</v>
      </c>
      <c r="I94" s="239"/>
      <c r="J94" s="210">
        <f>J95</f>
        <v>20</v>
      </c>
      <c r="K94" s="210">
        <f t="shared" si="8"/>
        <v>0</v>
      </c>
      <c r="L94" s="210">
        <f t="shared" si="8"/>
        <v>0</v>
      </c>
    </row>
    <row r="95" spans="1:12" s="189" customFormat="1" ht="32.25" customHeight="1">
      <c r="A95" s="240" t="s">
        <v>174</v>
      </c>
      <c r="B95" s="241">
        <v>805</v>
      </c>
      <c r="C95" s="242">
        <v>3</v>
      </c>
      <c r="D95" s="242">
        <v>10</v>
      </c>
      <c r="E95" s="225" t="s">
        <v>86</v>
      </c>
      <c r="F95" s="225" t="s">
        <v>31</v>
      </c>
      <c r="G95" s="225" t="s">
        <v>86</v>
      </c>
      <c r="H95" s="225" t="s">
        <v>60</v>
      </c>
      <c r="I95" s="243"/>
      <c r="J95" s="226">
        <f>J96+J99</f>
        <v>20</v>
      </c>
      <c r="K95" s="226">
        <f t="shared" si="8"/>
        <v>0</v>
      </c>
      <c r="L95" s="226">
        <f t="shared" si="8"/>
        <v>0</v>
      </c>
    </row>
    <row r="96" spans="1:12" s="189" customFormat="1" ht="18" customHeight="1">
      <c r="A96" s="227" t="s">
        <v>169</v>
      </c>
      <c r="B96" s="241">
        <v>805</v>
      </c>
      <c r="C96" s="242">
        <v>3</v>
      </c>
      <c r="D96" s="242">
        <v>10</v>
      </c>
      <c r="E96" s="225" t="s">
        <v>86</v>
      </c>
      <c r="F96" s="225" t="s">
        <v>31</v>
      </c>
      <c r="G96" s="225" t="s">
        <v>86</v>
      </c>
      <c r="H96" s="225" t="s">
        <v>141</v>
      </c>
      <c r="I96" s="243"/>
      <c r="J96" s="226">
        <f aca="true" t="shared" si="9" ref="J96:L97">J97</f>
        <v>20</v>
      </c>
      <c r="K96" s="226">
        <f t="shared" si="9"/>
        <v>0</v>
      </c>
      <c r="L96" s="226">
        <f t="shared" si="9"/>
        <v>0</v>
      </c>
    </row>
    <row r="97" spans="1:12" s="140" customFormat="1" ht="36.75" customHeight="1">
      <c r="A97" s="214" t="s">
        <v>126</v>
      </c>
      <c r="B97" s="32">
        <v>805</v>
      </c>
      <c r="C97" s="212">
        <v>3</v>
      </c>
      <c r="D97" s="212">
        <v>10</v>
      </c>
      <c r="E97" s="213" t="s">
        <v>86</v>
      </c>
      <c r="F97" s="213" t="s">
        <v>31</v>
      </c>
      <c r="G97" s="213" t="s">
        <v>86</v>
      </c>
      <c r="H97" s="213" t="s">
        <v>141</v>
      </c>
      <c r="I97" s="218">
        <v>240</v>
      </c>
      <c r="J97" s="34">
        <f t="shared" si="9"/>
        <v>20</v>
      </c>
      <c r="K97" s="34">
        <f t="shared" si="9"/>
        <v>0</v>
      </c>
      <c r="L97" s="34">
        <f t="shared" si="9"/>
        <v>0</v>
      </c>
    </row>
    <row r="98" spans="1:12" s="140" customFormat="1" ht="32.25" customHeight="1" hidden="1">
      <c r="A98" s="134" t="s">
        <v>94</v>
      </c>
      <c r="B98" s="141">
        <v>805</v>
      </c>
      <c r="C98" s="136">
        <v>3</v>
      </c>
      <c r="D98" s="136">
        <v>10</v>
      </c>
      <c r="E98" s="137" t="s">
        <v>86</v>
      </c>
      <c r="F98" s="137" t="s">
        <v>31</v>
      </c>
      <c r="G98" s="137" t="s">
        <v>86</v>
      </c>
      <c r="H98" s="137" t="s">
        <v>141</v>
      </c>
      <c r="I98" s="138">
        <v>244</v>
      </c>
      <c r="J98" s="139">
        <v>20</v>
      </c>
      <c r="K98" s="139">
        <v>0</v>
      </c>
      <c r="L98" s="139">
        <v>0</v>
      </c>
    </row>
    <row r="99" spans="1:12" s="355" customFormat="1" ht="32.25" customHeight="1" hidden="1">
      <c r="A99" s="353" t="s">
        <v>248</v>
      </c>
      <c r="B99" s="336">
        <v>805</v>
      </c>
      <c r="C99" s="324">
        <v>3</v>
      </c>
      <c r="D99" s="324">
        <v>10</v>
      </c>
      <c r="E99" s="354" t="s">
        <v>86</v>
      </c>
      <c r="F99" s="354" t="s">
        <v>31</v>
      </c>
      <c r="G99" s="354" t="s">
        <v>86</v>
      </c>
      <c r="H99" s="325" t="s">
        <v>249</v>
      </c>
      <c r="I99" s="337"/>
      <c r="J99" s="327">
        <f aca="true" t="shared" si="10" ref="J99:L100">J100</f>
        <v>0</v>
      </c>
      <c r="K99" s="327">
        <f t="shared" si="10"/>
        <v>0</v>
      </c>
      <c r="L99" s="327">
        <f t="shared" si="10"/>
        <v>0</v>
      </c>
    </row>
    <row r="100" spans="1:12" s="355" customFormat="1" ht="32.25" customHeight="1" hidden="1">
      <c r="A100" s="356" t="s">
        <v>126</v>
      </c>
      <c r="B100" s="336">
        <v>805</v>
      </c>
      <c r="C100" s="324">
        <v>3</v>
      </c>
      <c r="D100" s="324">
        <v>10</v>
      </c>
      <c r="E100" s="354" t="s">
        <v>86</v>
      </c>
      <c r="F100" s="354" t="s">
        <v>31</v>
      </c>
      <c r="G100" s="354" t="s">
        <v>86</v>
      </c>
      <c r="H100" s="325" t="s">
        <v>249</v>
      </c>
      <c r="I100" s="337">
        <v>240</v>
      </c>
      <c r="J100" s="327">
        <f t="shared" si="10"/>
        <v>0</v>
      </c>
      <c r="K100" s="327">
        <f t="shared" si="10"/>
        <v>0</v>
      </c>
      <c r="L100" s="327">
        <f t="shared" si="10"/>
        <v>0</v>
      </c>
    </row>
    <row r="101" spans="1:12" s="140" customFormat="1" ht="32.25" customHeight="1" hidden="1">
      <c r="A101" s="335" t="s">
        <v>79</v>
      </c>
      <c r="B101" s="336">
        <v>805</v>
      </c>
      <c r="C101" s="324">
        <v>3</v>
      </c>
      <c r="D101" s="324">
        <v>10</v>
      </c>
      <c r="E101" s="324">
        <v>1</v>
      </c>
      <c r="F101" s="325" t="s">
        <v>31</v>
      </c>
      <c r="G101" s="325" t="s">
        <v>86</v>
      </c>
      <c r="H101" s="325" t="s">
        <v>249</v>
      </c>
      <c r="I101" s="337">
        <v>244</v>
      </c>
      <c r="J101" s="139">
        <v>0</v>
      </c>
      <c r="K101" s="139">
        <v>0</v>
      </c>
      <c r="L101" s="139">
        <v>0</v>
      </c>
    </row>
    <row r="102" spans="1:14" s="140" customFormat="1" ht="34.5" customHeight="1">
      <c r="A102" s="207" t="s">
        <v>241</v>
      </c>
      <c r="B102" s="237">
        <v>805</v>
      </c>
      <c r="C102" s="238">
        <v>3</v>
      </c>
      <c r="D102" s="238">
        <v>10</v>
      </c>
      <c r="E102" s="221" t="s">
        <v>242</v>
      </c>
      <c r="F102" s="221" t="s">
        <v>31</v>
      </c>
      <c r="G102" s="221" t="s">
        <v>61</v>
      </c>
      <c r="H102" s="221" t="s">
        <v>60</v>
      </c>
      <c r="I102" s="239"/>
      <c r="J102" s="210">
        <f aca="true" t="shared" si="11" ref="J102:L104">J103</f>
        <v>0</v>
      </c>
      <c r="K102" s="210">
        <f t="shared" si="11"/>
        <v>100</v>
      </c>
      <c r="L102" s="210">
        <f t="shared" si="11"/>
        <v>100</v>
      </c>
      <c r="N102" s="146"/>
    </row>
    <row r="103" spans="1:12" s="140" customFormat="1" ht="35.25" customHeight="1">
      <c r="A103" s="240" t="s">
        <v>174</v>
      </c>
      <c r="B103" s="241">
        <v>805</v>
      </c>
      <c r="C103" s="242">
        <v>3</v>
      </c>
      <c r="D103" s="242">
        <v>10</v>
      </c>
      <c r="E103" s="225" t="s">
        <v>242</v>
      </c>
      <c r="F103" s="225" t="s">
        <v>31</v>
      </c>
      <c r="G103" s="225" t="s">
        <v>86</v>
      </c>
      <c r="H103" s="225" t="s">
        <v>60</v>
      </c>
      <c r="I103" s="243"/>
      <c r="J103" s="34">
        <f t="shared" si="11"/>
        <v>0</v>
      </c>
      <c r="K103" s="34">
        <f t="shared" si="11"/>
        <v>100</v>
      </c>
      <c r="L103" s="34">
        <f t="shared" si="11"/>
        <v>100</v>
      </c>
    </row>
    <row r="104" spans="1:12" s="140" customFormat="1" ht="24.75" customHeight="1">
      <c r="A104" s="227" t="s">
        <v>169</v>
      </c>
      <c r="B104" s="241">
        <v>805</v>
      </c>
      <c r="C104" s="242">
        <v>3</v>
      </c>
      <c r="D104" s="242">
        <v>10</v>
      </c>
      <c r="E104" s="225" t="s">
        <v>242</v>
      </c>
      <c r="F104" s="225" t="s">
        <v>31</v>
      </c>
      <c r="G104" s="225" t="s">
        <v>86</v>
      </c>
      <c r="H104" s="225" t="s">
        <v>141</v>
      </c>
      <c r="I104" s="243"/>
      <c r="J104" s="34">
        <f>J105</f>
        <v>0</v>
      </c>
      <c r="K104" s="34">
        <f t="shared" si="11"/>
        <v>100</v>
      </c>
      <c r="L104" s="34">
        <f t="shared" si="11"/>
        <v>100</v>
      </c>
    </row>
    <row r="105" spans="1:12" s="140" customFormat="1" ht="36.75" customHeight="1">
      <c r="A105" s="214" t="s">
        <v>126</v>
      </c>
      <c r="B105" s="32">
        <v>805</v>
      </c>
      <c r="C105" s="212">
        <v>3</v>
      </c>
      <c r="D105" s="212">
        <v>10</v>
      </c>
      <c r="E105" s="213" t="s">
        <v>242</v>
      </c>
      <c r="F105" s="213" t="s">
        <v>31</v>
      </c>
      <c r="G105" s="213" t="s">
        <v>86</v>
      </c>
      <c r="H105" s="213" t="s">
        <v>141</v>
      </c>
      <c r="I105" s="218">
        <v>240</v>
      </c>
      <c r="J105" s="34">
        <f>J106</f>
        <v>0</v>
      </c>
      <c r="K105" s="34">
        <f>K106</f>
        <v>100</v>
      </c>
      <c r="L105" s="34">
        <f>L106</f>
        <v>100</v>
      </c>
    </row>
    <row r="106" spans="1:12" s="140" customFormat="1" ht="36.75" customHeight="1" hidden="1">
      <c r="A106" s="134" t="s">
        <v>94</v>
      </c>
      <c r="B106" s="141">
        <v>805</v>
      </c>
      <c r="C106" s="136">
        <v>3</v>
      </c>
      <c r="D106" s="136">
        <v>10</v>
      </c>
      <c r="E106" s="137" t="s">
        <v>242</v>
      </c>
      <c r="F106" s="137" t="s">
        <v>31</v>
      </c>
      <c r="G106" s="137" t="s">
        <v>86</v>
      </c>
      <c r="H106" s="137" t="s">
        <v>141</v>
      </c>
      <c r="I106" s="138">
        <v>244</v>
      </c>
      <c r="J106" s="139">
        <v>0</v>
      </c>
      <c r="K106" s="139">
        <v>100</v>
      </c>
      <c r="L106" s="139">
        <v>100</v>
      </c>
    </row>
    <row r="107" spans="1:12" s="140" customFormat="1" ht="18.75" customHeight="1">
      <c r="A107" s="250" t="s">
        <v>153</v>
      </c>
      <c r="B107" s="237">
        <v>805</v>
      </c>
      <c r="C107" s="238">
        <v>4</v>
      </c>
      <c r="D107" s="238">
        <v>0</v>
      </c>
      <c r="E107" s="213"/>
      <c r="F107" s="213"/>
      <c r="G107" s="213"/>
      <c r="H107" s="213"/>
      <c r="I107" s="251"/>
      <c r="J107" s="210">
        <f aca="true" t="shared" si="12" ref="J107:J112">J108</f>
        <v>156.3</v>
      </c>
      <c r="K107" s="210">
        <f aca="true" t="shared" si="13" ref="K107:L112">K108</f>
        <v>0</v>
      </c>
      <c r="L107" s="210">
        <f t="shared" si="13"/>
        <v>0</v>
      </c>
    </row>
    <row r="108" spans="1:12" s="140" customFormat="1" ht="18" customHeight="1">
      <c r="A108" s="252" t="s">
        <v>206</v>
      </c>
      <c r="B108" s="253">
        <v>805</v>
      </c>
      <c r="C108" s="238">
        <v>4</v>
      </c>
      <c r="D108" s="238">
        <v>9</v>
      </c>
      <c r="E108" s="221"/>
      <c r="F108" s="221"/>
      <c r="G108" s="221"/>
      <c r="H108" s="221"/>
      <c r="I108" s="239"/>
      <c r="J108" s="210">
        <f t="shared" si="12"/>
        <v>156.3</v>
      </c>
      <c r="K108" s="210">
        <f t="shared" si="13"/>
        <v>0</v>
      </c>
      <c r="L108" s="210">
        <f t="shared" si="13"/>
        <v>0</v>
      </c>
    </row>
    <row r="109" spans="1:12" s="140" customFormat="1" ht="38.25" customHeight="1">
      <c r="A109" s="207" t="s">
        <v>163</v>
      </c>
      <c r="B109" s="253">
        <v>805</v>
      </c>
      <c r="C109" s="238">
        <v>4</v>
      </c>
      <c r="D109" s="238">
        <v>9</v>
      </c>
      <c r="E109" s="221" t="s">
        <v>86</v>
      </c>
      <c r="F109" s="221" t="s">
        <v>31</v>
      </c>
      <c r="G109" s="221" t="s">
        <v>61</v>
      </c>
      <c r="H109" s="221" t="s">
        <v>60</v>
      </c>
      <c r="I109" s="239"/>
      <c r="J109" s="210">
        <f t="shared" si="12"/>
        <v>156.3</v>
      </c>
      <c r="K109" s="210">
        <f t="shared" si="13"/>
        <v>0</v>
      </c>
      <c r="L109" s="210">
        <f t="shared" si="13"/>
        <v>0</v>
      </c>
    </row>
    <row r="110" spans="1:12" s="189" customFormat="1" ht="34.5" customHeight="1">
      <c r="A110" s="254" t="s">
        <v>172</v>
      </c>
      <c r="B110" s="241">
        <v>805</v>
      </c>
      <c r="C110" s="242">
        <v>4</v>
      </c>
      <c r="D110" s="242">
        <v>9</v>
      </c>
      <c r="E110" s="225" t="s">
        <v>86</v>
      </c>
      <c r="F110" s="225" t="s">
        <v>31</v>
      </c>
      <c r="G110" s="225" t="s">
        <v>64</v>
      </c>
      <c r="H110" s="225" t="s">
        <v>60</v>
      </c>
      <c r="I110" s="243"/>
      <c r="J110" s="226">
        <f t="shared" si="12"/>
        <v>156.3</v>
      </c>
      <c r="K110" s="226">
        <f t="shared" si="13"/>
        <v>0</v>
      </c>
      <c r="L110" s="226">
        <f t="shared" si="13"/>
        <v>0</v>
      </c>
    </row>
    <row r="111" spans="1:12" s="190" customFormat="1" ht="56.25" customHeight="1">
      <c r="A111" s="255" t="s">
        <v>154</v>
      </c>
      <c r="B111" s="256">
        <v>805</v>
      </c>
      <c r="C111" s="246">
        <v>4</v>
      </c>
      <c r="D111" s="246">
        <v>9</v>
      </c>
      <c r="E111" s="230" t="s">
        <v>86</v>
      </c>
      <c r="F111" s="230" t="s">
        <v>31</v>
      </c>
      <c r="G111" s="230" t="s">
        <v>64</v>
      </c>
      <c r="H111" s="230" t="s">
        <v>155</v>
      </c>
      <c r="I111" s="257"/>
      <c r="J111" s="231">
        <f t="shared" si="12"/>
        <v>156.3</v>
      </c>
      <c r="K111" s="231">
        <f t="shared" si="13"/>
        <v>0</v>
      </c>
      <c r="L111" s="231">
        <f t="shared" si="13"/>
        <v>0</v>
      </c>
    </row>
    <row r="112" spans="1:12" s="140" customFormat="1" ht="46.5" customHeight="1">
      <c r="A112" s="236" t="s">
        <v>126</v>
      </c>
      <c r="B112" s="220">
        <v>805</v>
      </c>
      <c r="C112" s="212">
        <v>4</v>
      </c>
      <c r="D112" s="212">
        <v>9</v>
      </c>
      <c r="E112" s="213" t="s">
        <v>86</v>
      </c>
      <c r="F112" s="213" t="s">
        <v>31</v>
      </c>
      <c r="G112" s="213" t="s">
        <v>64</v>
      </c>
      <c r="H112" s="213" t="s">
        <v>155</v>
      </c>
      <c r="I112" s="218">
        <v>240</v>
      </c>
      <c r="J112" s="34">
        <f t="shared" si="12"/>
        <v>156.3</v>
      </c>
      <c r="K112" s="34">
        <f t="shared" si="13"/>
        <v>0</v>
      </c>
      <c r="L112" s="34">
        <f t="shared" si="13"/>
        <v>0</v>
      </c>
    </row>
    <row r="113" spans="1:12" s="140" customFormat="1" ht="42" customHeight="1" hidden="1">
      <c r="A113" s="134" t="s">
        <v>94</v>
      </c>
      <c r="B113" s="135">
        <v>805</v>
      </c>
      <c r="C113" s="136">
        <v>4</v>
      </c>
      <c r="D113" s="136">
        <v>9</v>
      </c>
      <c r="E113" s="137" t="s">
        <v>86</v>
      </c>
      <c r="F113" s="137" t="s">
        <v>31</v>
      </c>
      <c r="G113" s="137" t="s">
        <v>64</v>
      </c>
      <c r="H113" s="137" t="s">
        <v>155</v>
      </c>
      <c r="I113" s="138">
        <v>244</v>
      </c>
      <c r="J113" s="139">
        <v>156.3</v>
      </c>
      <c r="K113" s="139">
        <v>0</v>
      </c>
      <c r="L113" s="139">
        <v>0</v>
      </c>
    </row>
    <row r="114" spans="1:12" s="140" customFormat="1" ht="16.5" customHeight="1">
      <c r="A114" s="207" t="s">
        <v>7</v>
      </c>
      <c r="B114" s="208">
        <v>805</v>
      </c>
      <c r="C114" s="211" t="s">
        <v>92</v>
      </c>
      <c r="D114" s="211" t="s">
        <v>61</v>
      </c>
      <c r="E114" s="213"/>
      <c r="F114" s="213"/>
      <c r="G114" s="213"/>
      <c r="H114" s="213"/>
      <c r="I114" s="208"/>
      <c r="J114" s="210">
        <f>J115+J123+J154</f>
        <v>1081.6</v>
      </c>
      <c r="K114" s="210">
        <f>K115+K123+K154</f>
        <v>733.2</v>
      </c>
      <c r="L114" s="210">
        <f>L115+L123+L154</f>
        <v>733.2</v>
      </c>
    </row>
    <row r="115" spans="1:12" s="140" customFormat="1" ht="16.5" customHeight="1">
      <c r="A115" s="207" t="s">
        <v>55</v>
      </c>
      <c r="B115" s="208">
        <v>805</v>
      </c>
      <c r="C115" s="211" t="s">
        <v>92</v>
      </c>
      <c r="D115" s="211" t="s">
        <v>86</v>
      </c>
      <c r="E115" s="213"/>
      <c r="F115" s="213"/>
      <c r="G115" s="213"/>
      <c r="H115" s="213"/>
      <c r="I115" s="208"/>
      <c r="J115" s="210">
        <f>J117+J122</f>
        <v>20.8</v>
      </c>
      <c r="K115" s="210">
        <f>K117+K122</f>
        <v>0</v>
      </c>
      <c r="L115" s="210">
        <f>L117+L122</f>
        <v>0</v>
      </c>
    </row>
    <row r="116" spans="1:12" s="140" customFormat="1" ht="35.25" customHeight="1">
      <c r="A116" s="207" t="s">
        <v>163</v>
      </c>
      <c r="B116" s="208">
        <v>805</v>
      </c>
      <c r="C116" s="211" t="s">
        <v>92</v>
      </c>
      <c r="D116" s="211" t="s">
        <v>86</v>
      </c>
      <c r="E116" s="221" t="s">
        <v>86</v>
      </c>
      <c r="F116" s="221" t="s">
        <v>31</v>
      </c>
      <c r="G116" s="221" t="s">
        <v>61</v>
      </c>
      <c r="H116" s="221" t="s">
        <v>60</v>
      </c>
      <c r="I116" s="208"/>
      <c r="J116" s="210">
        <f>J118</f>
        <v>20.3</v>
      </c>
      <c r="K116" s="210">
        <f>K118</f>
        <v>0</v>
      </c>
      <c r="L116" s="210">
        <f>L118</f>
        <v>0</v>
      </c>
    </row>
    <row r="117" spans="1:12" s="140" customFormat="1" ht="24.75" customHeight="1">
      <c r="A117" s="258" t="s">
        <v>209</v>
      </c>
      <c r="B117" s="208">
        <v>805</v>
      </c>
      <c r="C117" s="211" t="s">
        <v>92</v>
      </c>
      <c r="D117" s="211" t="s">
        <v>86</v>
      </c>
      <c r="E117" s="221" t="s">
        <v>86</v>
      </c>
      <c r="F117" s="221" t="s">
        <v>31</v>
      </c>
      <c r="G117" s="221" t="s">
        <v>93</v>
      </c>
      <c r="H117" s="221" t="s">
        <v>60</v>
      </c>
      <c r="I117" s="208"/>
      <c r="J117" s="210">
        <f aca="true" t="shared" si="14" ref="J117:L119">J118</f>
        <v>20.3</v>
      </c>
      <c r="K117" s="210">
        <f t="shared" si="14"/>
        <v>0</v>
      </c>
      <c r="L117" s="210">
        <f t="shared" si="14"/>
        <v>0</v>
      </c>
    </row>
    <row r="118" spans="1:12" s="140" customFormat="1" ht="86.25" customHeight="1">
      <c r="A118" s="214" t="s">
        <v>142</v>
      </c>
      <c r="B118" s="32">
        <v>805</v>
      </c>
      <c r="C118" s="212">
        <v>5</v>
      </c>
      <c r="D118" s="212">
        <v>1</v>
      </c>
      <c r="E118" s="213" t="s">
        <v>86</v>
      </c>
      <c r="F118" s="213" t="s">
        <v>31</v>
      </c>
      <c r="G118" s="213" t="s">
        <v>93</v>
      </c>
      <c r="H118" s="213" t="s">
        <v>143</v>
      </c>
      <c r="I118" s="239"/>
      <c r="J118" s="34">
        <f t="shared" si="14"/>
        <v>20.3</v>
      </c>
      <c r="K118" s="34">
        <f t="shared" si="14"/>
        <v>0</v>
      </c>
      <c r="L118" s="34">
        <f t="shared" si="14"/>
        <v>0</v>
      </c>
    </row>
    <row r="119" spans="1:12" s="140" customFormat="1" ht="39.75" customHeight="1">
      <c r="A119" s="214" t="s">
        <v>126</v>
      </c>
      <c r="B119" s="32">
        <v>805</v>
      </c>
      <c r="C119" s="212">
        <v>5</v>
      </c>
      <c r="D119" s="212">
        <v>1</v>
      </c>
      <c r="E119" s="213" t="s">
        <v>86</v>
      </c>
      <c r="F119" s="213" t="s">
        <v>31</v>
      </c>
      <c r="G119" s="213" t="s">
        <v>93</v>
      </c>
      <c r="H119" s="213" t="s">
        <v>143</v>
      </c>
      <c r="I119" s="218">
        <v>240</v>
      </c>
      <c r="J119" s="34">
        <f>J120</f>
        <v>20.3</v>
      </c>
      <c r="K119" s="34">
        <f t="shared" si="14"/>
        <v>0</v>
      </c>
      <c r="L119" s="34">
        <f t="shared" si="14"/>
        <v>0</v>
      </c>
    </row>
    <row r="120" spans="1:12" s="140" customFormat="1" ht="36" customHeight="1" hidden="1">
      <c r="A120" s="134" t="s">
        <v>94</v>
      </c>
      <c r="B120" s="141">
        <v>805</v>
      </c>
      <c r="C120" s="136">
        <v>5</v>
      </c>
      <c r="D120" s="136">
        <v>1</v>
      </c>
      <c r="E120" s="137" t="s">
        <v>86</v>
      </c>
      <c r="F120" s="137" t="s">
        <v>31</v>
      </c>
      <c r="G120" s="137" t="s">
        <v>93</v>
      </c>
      <c r="H120" s="137" t="s">
        <v>143</v>
      </c>
      <c r="I120" s="138">
        <v>244</v>
      </c>
      <c r="J120" s="139">
        <f>11.3+9</f>
        <v>20.3</v>
      </c>
      <c r="K120" s="139">
        <v>0</v>
      </c>
      <c r="L120" s="139">
        <v>0</v>
      </c>
    </row>
    <row r="121" spans="1:12" s="140" customFormat="1" ht="99" customHeight="1">
      <c r="A121" s="214" t="s">
        <v>243</v>
      </c>
      <c r="B121" s="32">
        <v>805</v>
      </c>
      <c r="C121" s="212">
        <v>5</v>
      </c>
      <c r="D121" s="212">
        <v>1</v>
      </c>
      <c r="E121" s="213" t="s">
        <v>22</v>
      </c>
      <c r="F121" s="213" t="s">
        <v>31</v>
      </c>
      <c r="G121" s="213" t="s">
        <v>61</v>
      </c>
      <c r="H121" s="213" t="s">
        <v>244</v>
      </c>
      <c r="I121" s="218"/>
      <c r="J121" s="34">
        <f>J122</f>
        <v>0.5</v>
      </c>
      <c r="K121" s="34">
        <f>K122</f>
        <v>0</v>
      </c>
      <c r="L121" s="34">
        <f>L122</f>
        <v>0</v>
      </c>
    </row>
    <row r="122" spans="1:12" s="140" customFormat="1" ht="24.75" customHeight="1">
      <c r="A122" s="214" t="s">
        <v>24</v>
      </c>
      <c r="B122" s="32">
        <v>805</v>
      </c>
      <c r="C122" s="212">
        <v>5</v>
      </c>
      <c r="D122" s="212">
        <v>1</v>
      </c>
      <c r="E122" s="213" t="s">
        <v>22</v>
      </c>
      <c r="F122" s="213" t="s">
        <v>31</v>
      </c>
      <c r="G122" s="213" t="s">
        <v>61</v>
      </c>
      <c r="H122" s="213" t="s">
        <v>244</v>
      </c>
      <c r="I122" s="218">
        <v>540</v>
      </c>
      <c r="J122" s="34">
        <f>0.5</f>
        <v>0.5</v>
      </c>
      <c r="K122" s="34">
        <v>0</v>
      </c>
      <c r="L122" s="34">
        <v>0</v>
      </c>
    </row>
    <row r="123" spans="1:12" s="145" customFormat="1" ht="15.75" customHeight="1">
      <c r="A123" s="207" t="s">
        <v>8</v>
      </c>
      <c r="B123" s="208">
        <v>805</v>
      </c>
      <c r="C123" s="211" t="s">
        <v>92</v>
      </c>
      <c r="D123" s="211" t="s">
        <v>90</v>
      </c>
      <c r="E123" s="213"/>
      <c r="F123" s="213"/>
      <c r="G123" s="213"/>
      <c r="H123" s="213"/>
      <c r="I123" s="35"/>
      <c r="J123" s="210">
        <f>J124</f>
        <v>872.5999999999999</v>
      </c>
      <c r="K123" s="210">
        <f>K140</f>
        <v>733.2</v>
      </c>
      <c r="L123" s="210">
        <f>L140</f>
        <v>733.2</v>
      </c>
    </row>
    <row r="124" spans="1:12" s="145" customFormat="1" ht="37.5" customHeight="1">
      <c r="A124" s="207" t="s">
        <v>163</v>
      </c>
      <c r="B124" s="237">
        <v>805</v>
      </c>
      <c r="C124" s="211" t="s">
        <v>92</v>
      </c>
      <c r="D124" s="211" t="s">
        <v>90</v>
      </c>
      <c r="E124" s="221" t="s">
        <v>86</v>
      </c>
      <c r="F124" s="221" t="s">
        <v>31</v>
      </c>
      <c r="G124" s="221" t="s">
        <v>61</v>
      </c>
      <c r="H124" s="221" t="s">
        <v>60</v>
      </c>
      <c r="I124" s="208"/>
      <c r="J124" s="210">
        <f>J125</f>
        <v>872.5999999999999</v>
      </c>
      <c r="K124" s="210">
        <f>K125</f>
        <v>0</v>
      </c>
      <c r="L124" s="210">
        <f>L125</f>
        <v>0</v>
      </c>
    </row>
    <row r="125" spans="1:12" s="145" customFormat="1" ht="33.75" customHeight="1">
      <c r="A125" s="254" t="s">
        <v>170</v>
      </c>
      <c r="B125" s="241">
        <v>805</v>
      </c>
      <c r="C125" s="224" t="s">
        <v>92</v>
      </c>
      <c r="D125" s="224" t="s">
        <v>90</v>
      </c>
      <c r="E125" s="224" t="s">
        <v>86</v>
      </c>
      <c r="F125" s="224" t="s">
        <v>31</v>
      </c>
      <c r="G125" s="224" t="s">
        <v>65</v>
      </c>
      <c r="H125" s="224" t="s">
        <v>60</v>
      </c>
      <c r="I125" s="223"/>
      <c r="J125" s="226">
        <f>J127+J130+J133+J135+J138</f>
        <v>872.5999999999999</v>
      </c>
      <c r="K125" s="226">
        <f>K127+K130+K133+K135+K138</f>
        <v>0</v>
      </c>
      <c r="L125" s="226">
        <f>L127+L130+L133+L135+L138</f>
        <v>0</v>
      </c>
    </row>
    <row r="126" spans="1:12" s="145" customFormat="1" ht="26.25" customHeight="1">
      <c r="A126" s="255" t="s">
        <v>148</v>
      </c>
      <c r="B126" s="245">
        <v>805</v>
      </c>
      <c r="C126" s="229" t="s">
        <v>92</v>
      </c>
      <c r="D126" s="229" t="s">
        <v>90</v>
      </c>
      <c r="E126" s="229" t="s">
        <v>86</v>
      </c>
      <c r="F126" s="229" t="s">
        <v>31</v>
      </c>
      <c r="G126" s="229" t="s">
        <v>65</v>
      </c>
      <c r="H126" s="229" t="s">
        <v>149</v>
      </c>
      <c r="I126" s="228"/>
      <c r="J126" s="231">
        <f aca="true" t="shared" si="15" ref="J126:L127">J127</f>
        <v>0</v>
      </c>
      <c r="K126" s="231">
        <f t="shared" si="15"/>
        <v>0</v>
      </c>
      <c r="L126" s="231">
        <f t="shared" si="15"/>
        <v>0</v>
      </c>
    </row>
    <row r="127" spans="1:12" s="145" customFormat="1" ht="42.75" customHeight="1">
      <c r="A127" s="236" t="s">
        <v>126</v>
      </c>
      <c r="B127" s="32">
        <v>805</v>
      </c>
      <c r="C127" s="215" t="s">
        <v>92</v>
      </c>
      <c r="D127" s="215" t="s">
        <v>90</v>
      </c>
      <c r="E127" s="215" t="s">
        <v>86</v>
      </c>
      <c r="F127" s="215" t="s">
        <v>31</v>
      </c>
      <c r="G127" s="215" t="s">
        <v>65</v>
      </c>
      <c r="H127" s="215" t="s">
        <v>149</v>
      </c>
      <c r="I127" s="35">
        <v>240</v>
      </c>
      <c r="J127" s="34">
        <f t="shared" si="15"/>
        <v>0</v>
      </c>
      <c r="K127" s="34">
        <f t="shared" si="15"/>
        <v>0</v>
      </c>
      <c r="L127" s="34">
        <f t="shared" si="15"/>
        <v>0</v>
      </c>
    </row>
    <row r="128" spans="1:12" s="145" customFormat="1" ht="42" customHeight="1" hidden="1">
      <c r="A128" s="142" t="s">
        <v>79</v>
      </c>
      <c r="B128" s="141">
        <v>805</v>
      </c>
      <c r="C128" s="143" t="s">
        <v>92</v>
      </c>
      <c r="D128" s="143" t="s">
        <v>90</v>
      </c>
      <c r="E128" s="143" t="s">
        <v>86</v>
      </c>
      <c r="F128" s="143" t="s">
        <v>31</v>
      </c>
      <c r="G128" s="143" t="s">
        <v>65</v>
      </c>
      <c r="H128" s="143" t="s">
        <v>149</v>
      </c>
      <c r="I128" s="144">
        <v>244</v>
      </c>
      <c r="J128" s="139">
        <v>0</v>
      </c>
      <c r="K128" s="139">
        <v>0</v>
      </c>
      <c r="L128" s="139">
        <v>0</v>
      </c>
    </row>
    <row r="129" spans="1:12" s="145" customFormat="1" ht="33" customHeight="1">
      <c r="A129" s="255" t="s">
        <v>171</v>
      </c>
      <c r="B129" s="245">
        <v>805</v>
      </c>
      <c r="C129" s="229" t="s">
        <v>92</v>
      </c>
      <c r="D129" s="229" t="s">
        <v>90</v>
      </c>
      <c r="E129" s="229" t="s">
        <v>86</v>
      </c>
      <c r="F129" s="229" t="s">
        <v>31</v>
      </c>
      <c r="G129" s="229" t="s">
        <v>65</v>
      </c>
      <c r="H129" s="229" t="s">
        <v>150</v>
      </c>
      <c r="I129" s="228"/>
      <c r="J129" s="231">
        <f aca="true" t="shared" si="16" ref="J129:L130">J130</f>
        <v>55.6</v>
      </c>
      <c r="K129" s="231">
        <f t="shared" si="16"/>
        <v>0</v>
      </c>
      <c r="L129" s="231">
        <f t="shared" si="16"/>
        <v>0</v>
      </c>
    </row>
    <row r="130" spans="1:12" s="145" customFormat="1" ht="39.75" customHeight="1">
      <c r="A130" s="236" t="s">
        <v>126</v>
      </c>
      <c r="B130" s="32">
        <v>805</v>
      </c>
      <c r="C130" s="215" t="s">
        <v>92</v>
      </c>
      <c r="D130" s="215" t="s">
        <v>90</v>
      </c>
      <c r="E130" s="215" t="s">
        <v>86</v>
      </c>
      <c r="F130" s="215" t="s">
        <v>31</v>
      </c>
      <c r="G130" s="215" t="s">
        <v>65</v>
      </c>
      <c r="H130" s="215" t="s">
        <v>150</v>
      </c>
      <c r="I130" s="35">
        <v>240</v>
      </c>
      <c r="J130" s="34">
        <f t="shared" si="16"/>
        <v>55.6</v>
      </c>
      <c r="K130" s="34">
        <f t="shared" si="16"/>
        <v>0</v>
      </c>
      <c r="L130" s="34">
        <f t="shared" si="16"/>
        <v>0</v>
      </c>
    </row>
    <row r="131" spans="1:12" s="145" customFormat="1" ht="35.25" customHeight="1" hidden="1">
      <c r="A131" s="142" t="s">
        <v>79</v>
      </c>
      <c r="B131" s="141">
        <v>805</v>
      </c>
      <c r="C131" s="143" t="s">
        <v>92</v>
      </c>
      <c r="D131" s="143" t="s">
        <v>90</v>
      </c>
      <c r="E131" s="143" t="s">
        <v>86</v>
      </c>
      <c r="F131" s="143" t="s">
        <v>31</v>
      </c>
      <c r="G131" s="143" t="s">
        <v>65</v>
      </c>
      <c r="H131" s="143" t="s">
        <v>150</v>
      </c>
      <c r="I131" s="144">
        <v>244</v>
      </c>
      <c r="J131" s="139">
        <v>55.6</v>
      </c>
      <c r="K131" s="139">
        <v>0</v>
      </c>
      <c r="L131" s="139">
        <v>0</v>
      </c>
    </row>
    <row r="132" spans="1:12" s="145" customFormat="1" ht="30" customHeight="1">
      <c r="A132" s="261" t="s">
        <v>205</v>
      </c>
      <c r="B132" s="245">
        <v>805</v>
      </c>
      <c r="C132" s="229" t="s">
        <v>92</v>
      </c>
      <c r="D132" s="229" t="s">
        <v>90</v>
      </c>
      <c r="E132" s="229" t="s">
        <v>86</v>
      </c>
      <c r="F132" s="229" t="s">
        <v>31</v>
      </c>
      <c r="G132" s="229" t="s">
        <v>65</v>
      </c>
      <c r="H132" s="229" t="s">
        <v>167</v>
      </c>
      <c r="I132" s="228"/>
      <c r="J132" s="231">
        <f>J133+J135</f>
        <v>493.29999999999995</v>
      </c>
      <c r="K132" s="231">
        <f aca="true" t="shared" si="17" ref="J132:L133">K133</f>
        <v>0</v>
      </c>
      <c r="L132" s="231">
        <f t="shared" si="17"/>
        <v>0</v>
      </c>
    </row>
    <row r="133" spans="1:12" s="145" customFormat="1" ht="35.25" customHeight="1">
      <c r="A133" s="236" t="s">
        <v>126</v>
      </c>
      <c r="B133" s="32">
        <v>805</v>
      </c>
      <c r="C133" s="215" t="s">
        <v>92</v>
      </c>
      <c r="D133" s="215" t="s">
        <v>90</v>
      </c>
      <c r="E133" s="215" t="s">
        <v>86</v>
      </c>
      <c r="F133" s="215" t="s">
        <v>31</v>
      </c>
      <c r="G133" s="215" t="s">
        <v>65</v>
      </c>
      <c r="H133" s="215" t="s">
        <v>167</v>
      </c>
      <c r="I133" s="35">
        <v>240</v>
      </c>
      <c r="J133" s="34">
        <f t="shared" si="17"/>
        <v>483.29999999999995</v>
      </c>
      <c r="K133" s="34">
        <f t="shared" si="17"/>
        <v>0</v>
      </c>
      <c r="L133" s="34">
        <f t="shared" si="17"/>
        <v>0</v>
      </c>
    </row>
    <row r="134" spans="1:12" s="145" customFormat="1" ht="36.75" customHeight="1" hidden="1">
      <c r="A134" s="142" t="s">
        <v>79</v>
      </c>
      <c r="B134" s="141">
        <v>805</v>
      </c>
      <c r="C134" s="143" t="s">
        <v>92</v>
      </c>
      <c r="D134" s="143" t="s">
        <v>90</v>
      </c>
      <c r="E134" s="143" t="s">
        <v>86</v>
      </c>
      <c r="F134" s="143" t="s">
        <v>31</v>
      </c>
      <c r="G134" s="143" t="s">
        <v>65</v>
      </c>
      <c r="H134" s="143" t="s">
        <v>167</v>
      </c>
      <c r="I134" s="144">
        <v>244</v>
      </c>
      <c r="J134" s="139">
        <f>374.9+100+8.4</f>
        <v>483.29999999999995</v>
      </c>
      <c r="K134" s="139">
        <v>0</v>
      </c>
      <c r="L134" s="139">
        <v>0</v>
      </c>
    </row>
    <row r="135" spans="1:12" s="145" customFormat="1" ht="21.75" customHeight="1">
      <c r="A135" s="214" t="s">
        <v>127</v>
      </c>
      <c r="B135" s="32">
        <v>805</v>
      </c>
      <c r="C135" s="215" t="s">
        <v>92</v>
      </c>
      <c r="D135" s="215" t="s">
        <v>90</v>
      </c>
      <c r="E135" s="215" t="s">
        <v>86</v>
      </c>
      <c r="F135" s="215" t="s">
        <v>31</v>
      </c>
      <c r="G135" s="215" t="s">
        <v>65</v>
      </c>
      <c r="H135" s="215" t="s">
        <v>167</v>
      </c>
      <c r="I135" s="35">
        <v>850</v>
      </c>
      <c r="J135" s="34">
        <f>J136</f>
        <v>10</v>
      </c>
      <c r="K135" s="34">
        <f>K136</f>
        <v>0</v>
      </c>
      <c r="L135" s="34">
        <f>L136</f>
        <v>0</v>
      </c>
    </row>
    <row r="136" spans="1:12" s="145" customFormat="1" ht="24" customHeight="1" hidden="1">
      <c r="A136" s="142"/>
      <c r="B136" s="141">
        <v>805</v>
      </c>
      <c r="C136" s="143" t="s">
        <v>92</v>
      </c>
      <c r="D136" s="143" t="s">
        <v>90</v>
      </c>
      <c r="E136" s="143" t="s">
        <v>86</v>
      </c>
      <c r="F136" s="143" t="s">
        <v>31</v>
      </c>
      <c r="G136" s="143" t="s">
        <v>65</v>
      </c>
      <c r="H136" s="143" t="s">
        <v>167</v>
      </c>
      <c r="I136" s="144">
        <v>853</v>
      </c>
      <c r="J136" s="139">
        <v>10</v>
      </c>
      <c r="K136" s="139">
        <v>0</v>
      </c>
      <c r="L136" s="139">
        <v>0</v>
      </c>
    </row>
    <row r="137" spans="1:12" s="145" customFormat="1" ht="26.25" customHeight="1">
      <c r="A137" s="261" t="s">
        <v>208</v>
      </c>
      <c r="B137" s="245">
        <v>805</v>
      </c>
      <c r="C137" s="229" t="s">
        <v>92</v>
      </c>
      <c r="D137" s="229" t="s">
        <v>90</v>
      </c>
      <c r="E137" s="229" t="s">
        <v>86</v>
      </c>
      <c r="F137" s="229" t="s">
        <v>31</v>
      </c>
      <c r="G137" s="229" t="s">
        <v>65</v>
      </c>
      <c r="H137" s="229" t="s">
        <v>207</v>
      </c>
      <c r="I137" s="228"/>
      <c r="J137" s="34">
        <f aca="true" t="shared" si="18" ref="J137:L138">J138</f>
        <v>323.7</v>
      </c>
      <c r="K137" s="34">
        <f t="shared" si="18"/>
        <v>0</v>
      </c>
      <c r="L137" s="34">
        <f t="shared" si="18"/>
        <v>0</v>
      </c>
    </row>
    <row r="138" spans="1:12" s="145" customFormat="1" ht="42" customHeight="1">
      <c r="A138" s="236" t="s">
        <v>126</v>
      </c>
      <c r="B138" s="32">
        <v>805</v>
      </c>
      <c r="C138" s="215" t="s">
        <v>92</v>
      </c>
      <c r="D138" s="215" t="s">
        <v>90</v>
      </c>
      <c r="E138" s="215" t="s">
        <v>86</v>
      </c>
      <c r="F138" s="215" t="s">
        <v>31</v>
      </c>
      <c r="G138" s="215" t="s">
        <v>65</v>
      </c>
      <c r="H138" s="215" t="s">
        <v>207</v>
      </c>
      <c r="I138" s="35">
        <v>240</v>
      </c>
      <c r="J138" s="34">
        <f t="shared" si="18"/>
        <v>323.7</v>
      </c>
      <c r="K138" s="34">
        <f t="shared" si="18"/>
        <v>0</v>
      </c>
      <c r="L138" s="34">
        <f t="shared" si="18"/>
        <v>0</v>
      </c>
    </row>
    <row r="139" spans="1:12" s="145" customFormat="1" ht="42.75" customHeight="1" hidden="1">
      <c r="A139" s="142" t="s">
        <v>79</v>
      </c>
      <c r="B139" s="141">
        <v>805</v>
      </c>
      <c r="C139" s="143" t="s">
        <v>92</v>
      </c>
      <c r="D139" s="143" t="s">
        <v>90</v>
      </c>
      <c r="E139" s="143" t="s">
        <v>86</v>
      </c>
      <c r="F139" s="143" t="s">
        <v>31</v>
      </c>
      <c r="G139" s="143" t="s">
        <v>65</v>
      </c>
      <c r="H139" s="143" t="s">
        <v>207</v>
      </c>
      <c r="I139" s="144">
        <v>244</v>
      </c>
      <c r="J139" s="139">
        <f>259.8+63.9</f>
        <v>323.7</v>
      </c>
      <c r="K139" s="139">
        <v>0</v>
      </c>
      <c r="L139" s="139">
        <v>0</v>
      </c>
    </row>
    <row r="140" spans="1:12" s="145" customFormat="1" ht="36.75" customHeight="1">
      <c r="A140" s="207" t="s">
        <v>241</v>
      </c>
      <c r="B140" s="237">
        <v>805</v>
      </c>
      <c r="C140" s="211" t="s">
        <v>92</v>
      </c>
      <c r="D140" s="211" t="s">
        <v>90</v>
      </c>
      <c r="E140" s="221" t="s">
        <v>242</v>
      </c>
      <c r="F140" s="221" t="s">
        <v>31</v>
      </c>
      <c r="G140" s="221" t="s">
        <v>61</v>
      </c>
      <c r="H140" s="221" t="s">
        <v>60</v>
      </c>
      <c r="I140" s="208"/>
      <c r="J140" s="210">
        <f aca="true" t="shared" si="19" ref="J140:L141">J141</f>
        <v>0</v>
      </c>
      <c r="K140" s="210">
        <f>K144+K147+K150+K153</f>
        <v>733.2</v>
      </c>
      <c r="L140" s="210">
        <f>L144+L147+L150+L153</f>
        <v>733.2</v>
      </c>
    </row>
    <row r="141" spans="1:13" s="145" customFormat="1" ht="42.75" customHeight="1">
      <c r="A141" s="254" t="s">
        <v>170</v>
      </c>
      <c r="B141" s="241">
        <v>805</v>
      </c>
      <c r="C141" s="224" t="s">
        <v>92</v>
      </c>
      <c r="D141" s="224" t="s">
        <v>90</v>
      </c>
      <c r="E141" s="224" t="s">
        <v>242</v>
      </c>
      <c r="F141" s="224" t="s">
        <v>31</v>
      </c>
      <c r="G141" s="224" t="s">
        <v>65</v>
      </c>
      <c r="H141" s="224" t="s">
        <v>60</v>
      </c>
      <c r="I141" s="223"/>
      <c r="J141" s="34">
        <f t="shared" si="19"/>
        <v>0</v>
      </c>
      <c r="K141" s="34">
        <f t="shared" si="19"/>
        <v>573.2</v>
      </c>
      <c r="L141" s="34">
        <f t="shared" si="19"/>
        <v>573.2</v>
      </c>
      <c r="M141" s="193"/>
    </row>
    <row r="142" spans="1:12" s="145" customFormat="1" ht="42.75" customHeight="1">
      <c r="A142" s="261" t="s">
        <v>205</v>
      </c>
      <c r="B142" s="245">
        <v>805</v>
      </c>
      <c r="C142" s="229" t="s">
        <v>92</v>
      </c>
      <c r="D142" s="229" t="s">
        <v>90</v>
      </c>
      <c r="E142" s="229" t="s">
        <v>242</v>
      </c>
      <c r="F142" s="229" t="s">
        <v>31</v>
      </c>
      <c r="G142" s="229" t="s">
        <v>65</v>
      </c>
      <c r="H142" s="229" t="s">
        <v>167</v>
      </c>
      <c r="I142" s="228"/>
      <c r="J142" s="34">
        <v>0</v>
      </c>
      <c r="K142" s="34">
        <f>K143</f>
        <v>573.2</v>
      </c>
      <c r="L142" s="34">
        <f>L143</f>
        <v>573.2</v>
      </c>
    </row>
    <row r="143" spans="1:12" s="145" customFormat="1" ht="42.75" customHeight="1">
      <c r="A143" s="236" t="s">
        <v>126</v>
      </c>
      <c r="B143" s="32">
        <v>805</v>
      </c>
      <c r="C143" s="215" t="s">
        <v>92</v>
      </c>
      <c r="D143" s="215" t="s">
        <v>90</v>
      </c>
      <c r="E143" s="215" t="s">
        <v>242</v>
      </c>
      <c r="F143" s="215" t="s">
        <v>31</v>
      </c>
      <c r="G143" s="215" t="s">
        <v>65</v>
      </c>
      <c r="H143" s="215" t="s">
        <v>167</v>
      </c>
      <c r="I143" s="35">
        <v>240</v>
      </c>
      <c r="J143" s="34">
        <f aca="true" t="shared" si="20" ref="J143:L144">J144</f>
        <v>0</v>
      </c>
      <c r="K143" s="34">
        <f t="shared" si="20"/>
        <v>573.2</v>
      </c>
      <c r="L143" s="34">
        <f t="shared" si="20"/>
        <v>573.2</v>
      </c>
    </row>
    <row r="144" spans="1:13" s="145" customFormat="1" ht="42.75" customHeight="1" hidden="1">
      <c r="A144" s="142" t="s">
        <v>79</v>
      </c>
      <c r="B144" s="141">
        <v>805</v>
      </c>
      <c r="C144" s="143" t="s">
        <v>92</v>
      </c>
      <c r="D144" s="143" t="s">
        <v>90</v>
      </c>
      <c r="E144" s="143" t="s">
        <v>242</v>
      </c>
      <c r="F144" s="143" t="s">
        <v>31</v>
      </c>
      <c r="G144" s="143" t="s">
        <v>65</v>
      </c>
      <c r="H144" s="143" t="s">
        <v>167</v>
      </c>
      <c r="I144" s="144">
        <v>244</v>
      </c>
      <c r="J144" s="139">
        <f t="shared" si="20"/>
        <v>0</v>
      </c>
      <c r="K144" s="139">
        <v>573.2</v>
      </c>
      <c r="L144" s="139">
        <v>573.2</v>
      </c>
      <c r="M144" s="193"/>
    </row>
    <row r="145" spans="1:12" s="145" customFormat="1" ht="42.75" customHeight="1" hidden="1">
      <c r="A145" s="300" t="s">
        <v>146</v>
      </c>
      <c r="B145" s="301">
        <v>805</v>
      </c>
      <c r="C145" s="302" t="s">
        <v>92</v>
      </c>
      <c r="D145" s="302" t="s">
        <v>90</v>
      </c>
      <c r="E145" s="302" t="s">
        <v>242</v>
      </c>
      <c r="F145" s="302" t="s">
        <v>31</v>
      </c>
      <c r="G145" s="302" t="s">
        <v>65</v>
      </c>
      <c r="H145" s="302" t="s">
        <v>147</v>
      </c>
      <c r="I145" s="303"/>
      <c r="J145" s="139">
        <v>0</v>
      </c>
      <c r="K145" s="139">
        <v>0</v>
      </c>
      <c r="L145" s="139">
        <v>0</v>
      </c>
    </row>
    <row r="146" spans="1:12" s="145" customFormat="1" ht="42.75" customHeight="1" hidden="1">
      <c r="A146" s="187" t="s">
        <v>126</v>
      </c>
      <c r="B146" s="141">
        <v>805</v>
      </c>
      <c r="C146" s="143" t="s">
        <v>92</v>
      </c>
      <c r="D146" s="143" t="s">
        <v>90</v>
      </c>
      <c r="E146" s="143" t="s">
        <v>242</v>
      </c>
      <c r="F146" s="143" t="s">
        <v>31</v>
      </c>
      <c r="G146" s="143" t="s">
        <v>65</v>
      </c>
      <c r="H146" s="143" t="s">
        <v>147</v>
      </c>
      <c r="I146" s="144">
        <v>240</v>
      </c>
      <c r="J146" s="139">
        <f aca="true" t="shared" si="21" ref="J146:L148">J147</f>
        <v>0</v>
      </c>
      <c r="K146" s="139">
        <f t="shared" si="21"/>
        <v>0</v>
      </c>
      <c r="L146" s="139">
        <f t="shared" si="21"/>
        <v>0</v>
      </c>
    </row>
    <row r="147" spans="1:12" s="145" customFormat="1" ht="42.75" customHeight="1" hidden="1">
      <c r="A147" s="142" t="s">
        <v>79</v>
      </c>
      <c r="B147" s="141">
        <v>805</v>
      </c>
      <c r="C147" s="143" t="s">
        <v>92</v>
      </c>
      <c r="D147" s="143" t="s">
        <v>90</v>
      </c>
      <c r="E147" s="143" t="s">
        <v>242</v>
      </c>
      <c r="F147" s="143" t="s">
        <v>31</v>
      </c>
      <c r="G147" s="143" t="s">
        <v>65</v>
      </c>
      <c r="H147" s="143" t="s">
        <v>147</v>
      </c>
      <c r="I147" s="144">
        <v>244</v>
      </c>
      <c r="J147" s="139">
        <f t="shared" si="21"/>
        <v>0</v>
      </c>
      <c r="K147" s="139">
        <v>0</v>
      </c>
      <c r="L147" s="139">
        <v>0</v>
      </c>
    </row>
    <row r="148" spans="1:12" s="145" customFormat="1" ht="42.75" customHeight="1">
      <c r="A148" s="255" t="s">
        <v>148</v>
      </c>
      <c r="B148" s="245">
        <v>805</v>
      </c>
      <c r="C148" s="229" t="s">
        <v>92</v>
      </c>
      <c r="D148" s="229" t="s">
        <v>90</v>
      </c>
      <c r="E148" s="229" t="s">
        <v>242</v>
      </c>
      <c r="F148" s="229" t="s">
        <v>31</v>
      </c>
      <c r="G148" s="229" t="s">
        <v>65</v>
      </c>
      <c r="H148" s="229" t="s">
        <v>149</v>
      </c>
      <c r="I148" s="228"/>
      <c r="J148" s="34">
        <f>J149</f>
        <v>0</v>
      </c>
      <c r="K148" s="34">
        <f t="shared" si="21"/>
        <v>40</v>
      </c>
      <c r="L148" s="34">
        <f t="shared" si="21"/>
        <v>40</v>
      </c>
    </row>
    <row r="149" spans="1:12" s="145" customFormat="1" ht="42.75" customHeight="1">
      <c r="A149" s="236" t="s">
        <v>126</v>
      </c>
      <c r="B149" s="32">
        <v>805</v>
      </c>
      <c r="C149" s="215" t="s">
        <v>92</v>
      </c>
      <c r="D149" s="215" t="s">
        <v>90</v>
      </c>
      <c r="E149" s="215" t="s">
        <v>242</v>
      </c>
      <c r="F149" s="215" t="s">
        <v>31</v>
      </c>
      <c r="G149" s="215" t="s">
        <v>65</v>
      </c>
      <c r="H149" s="215" t="s">
        <v>149</v>
      </c>
      <c r="I149" s="35">
        <v>240</v>
      </c>
      <c r="J149" s="34">
        <f>J150</f>
        <v>0</v>
      </c>
      <c r="K149" s="34">
        <f>K150</f>
        <v>40</v>
      </c>
      <c r="L149" s="34">
        <f>L150</f>
        <v>40</v>
      </c>
    </row>
    <row r="150" spans="1:12" s="145" customFormat="1" ht="42.75" customHeight="1" hidden="1">
      <c r="A150" s="142" t="s">
        <v>79</v>
      </c>
      <c r="B150" s="141">
        <v>805</v>
      </c>
      <c r="C150" s="143" t="s">
        <v>92</v>
      </c>
      <c r="D150" s="143" t="s">
        <v>90</v>
      </c>
      <c r="E150" s="143" t="s">
        <v>242</v>
      </c>
      <c r="F150" s="143" t="s">
        <v>31</v>
      </c>
      <c r="G150" s="143" t="s">
        <v>65</v>
      </c>
      <c r="H150" s="143" t="s">
        <v>149</v>
      </c>
      <c r="I150" s="144">
        <v>244</v>
      </c>
      <c r="J150" s="139">
        <v>0</v>
      </c>
      <c r="K150" s="139">
        <v>40</v>
      </c>
      <c r="L150" s="139">
        <v>40</v>
      </c>
    </row>
    <row r="151" spans="1:12" s="145" customFormat="1" ht="25.5" customHeight="1">
      <c r="A151" s="255" t="s">
        <v>171</v>
      </c>
      <c r="B151" s="245">
        <v>805</v>
      </c>
      <c r="C151" s="229" t="s">
        <v>92</v>
      </c>
      <c r="D151" s="229" t="s">
        <v>90</v>
      </c>
      <c r="E151" s="229" t="s">
        <v>242</v>
      </c>
      <c r="F151" s="229" t="s">
        <v>31</v>
      </c>
      <c r="G151" s="229" t="s">
        <v>65</v>
      </c>
      <c r="H151" s="229" t="s">
        <v>150</v>
      </c>
      <c r="I151" s="228"/>
      <c r="J151" s="34">
        <f aca="true" t="shared" si="22" ref="J151:L152">J152</f>
        <v>0</v>
      </c>
      <c r="K151" s="34">
        <f t="shared" si="22"/>
        <v>120</v>
      </c>
      <c r="L151" s="34">
        <f t="shared" si="22"/>
        <v>120</v>
      </c>
    </row>
    <row r="152" spans="1:12" s="145" customFormat="1" ht="42.75" customHeight="1">
      <c r="A152" s="236" t="s">
        <v>126</v>
      </c>
      <c r="B152" s="32">
        <v>805</v>
      </c>
      <c r="C152" s="215" t="s">
        <v>92</v>
      </c>
      <c r="D152" s="215" t="s">
        <v>90</v>
      </c>
      <c r="E152" s="215" t="s">
        <v>242</v>
      </c>
      <c r="F152" s="215" t="s">
        <v>31</v>
      </c>
      <c r="G152" s="215" t="s">
        <v>65</v>
      </c>
      <c r="H152" s="215" t="s">
        <v>150</v>
      </c>
      <c r="I152" s="35">
        <v>240</v>
      </c>
      <c r="J152" s="34">
        <f t="shared" si="22"/>
        <v>0</v>
      </c>
      <c r="K152" s="34">
        <f t="shared" si="22"/>
        <v>120</v>
      </c>
      <c r="L152" s="34">
        <f t="shared" si="22"/>
        <v>120</v>
      </c>
    </row>
    <row r="153" spans="1:12" s="145" customFormat="1" ht="42.75" customHeight="1" hidden="1">
      <c r="A153" s="142" t="s">
        <v>79</v>
      </c>
      <c r="B153" s="141">
        <v>805</v>
      </c>
      <c r="C153" s="143" t="s">
        <v>92</v>
      </c>
      <c r="D153" s="143" t="s">
        <v>90</v>
      </c>
      <c r="E153" s="143" t="s">
        <v>242</v>
      </c>
      <c r="F153" s="143" t="s">
        <v>31</v>
      </c>
      <c r="G153" s="143" t="s">
        <v>65</v>
      </c>
      <c r="H153" s="143" t="s">
        <v>150</v>
      </c>
      <c r="I153" s="144">
        <v>244</v>
      </c>
      <c r="J153" s="139">
        <v>0</v>
      </c>
      <c r="K153" s="139">
        <v>120</v>
      </c>
      <c r="L153" s="139">
        <v>120</v>
      </c>
    </row>
    <row r="154" spans="1:12" s="145" customFormat="1" ht="22.5" customHeight="1">
      <c r="A154" s="207" t="s">
        <v>158</v>
      </c>
      <c r="B154" s="208">
        <v>805</v>
      </c>
      <c r="C154" s="211" t="s">
        <v>92</v>
      </c>
      <c r="D154" s="211" t="s">
        <v>92</v>
      </c>
      <c r="E154" s="221"/>
      <c r="F154" s="221"/>
      <c r="G154" s="221"/>
      <c r="H154" s="221"/>
      <c r="I154" s="208"/>
      <c r="J154" s="210">
        <f aca="true" t="shared" si="23" ref="J154:L156">J155</f>
        <v>188.2</v>
      </c>
      <c r="K154" s="210">
        <f t="shared" si="23"/>
        <v>0</v>
      </c>
      <c r="L154" s="210">
        <f t="shared" si="23"/>
        <v>0</v>
      </c>
    </row>
    <row r="155" spans="1:12" s="145" customFormat="1" ht="36" customHeight="1">
      <c r="A155" s="207" t="s">
        <v>163</v>
      </c>
      <c r="B155" s="208">
        <v>805</v>
      </c>
      <c r="C155" s="211" t="s">
        <v>92</v>
      </c>
      <c r="D155" s="211" t="s">
        <v>92</v>
      </c>
      <c r="E155" s="221" t="s">
        <v>86</v>
      </c>
      <c r="F155" s="221" t="s">
        <v>31</v>
      </c>
      <c r="G155" s="221" t="s">
        <v>61</v>
      </c>
      <c r="H155" s="221" t="s">
        <v>60</v>
      </c>
      <c r="I155" s="208"/>
      <c r="J155" s="210">
        <f t="shared" si="23"/>
        <v>188.2</v>
      </c>
      <c r="K155" s="210">
        <f t="shared" si="23"/>
        <v>0</v>
      </c>
      <c r="L155" s="210">
        <f t="shared" si="23"/>
        <v>0</v>
      </c>
    </row>
    <row r="156" spans="1:12" s="145" customFormat="1" ht="42" customHeight="1">
      <c r="A156" s="258" t="s">
        <v>210</v>
      </c>
      <c r="B156" s="208">
        <v>805</v>
      </c>
      <c r="C156" s="211" t="s">
        <v>92</v>
      </c>
      <c r="D156" s="211" t="s">
        <v>92</v>
      </c>
      <c r="E156" s="221" t="s">
        <v>86</v>
      </c>
      <c r="F156" s="221" t="s">
        <v>31</v>
      </c>
      <c r="G156" s="221" t="s">
        <v>211</v>
      </c>
      <c r="H156" s="221" t="s">
        <v>60</v>
      </c>
      <c r="I156" s="208"/>
      <c r="J156" s="210">
        <f t="shared" si="23"/>
        <v>188.2</v>
      </c>
      <c r="K156" s="210">
        <f t="shared" si="23"/>
        <v>0</v>
      </c>
      <c r="L156" s="210">
        <f t="shared" si="23"/>
        <v>0</v>
      </c>
    </row>
    <row r="157" spans="1:12" s="145" customFormat="1" ht="70.5" customHeight="1">
      <c r="A157" s="244" t="s">
        <v>144</v>
      </c>
      <c r="B157" s="32">
        <v>805</v>
      </c>
      <c r="C157" s="212">
        <v>5</v>
      </c>
      <c r="D157" s="212">
        <v>5</v>
      </c>
      <c r="E157" s="213" t="s">
        <v>86</v>
      </c>
      <c r="F157" s="213" t="s">
        <v>31</v>
      </c>
      <c r="G157" s="213" t="s">
        <v>211</v>
      </c>
      <c r="H157" s="213" t="s">
        <v>145</v>
      </c>
      <c r="I157" s="35" t="s">
        <v>73</v>
      </c>
      <c r="J157" s="34">
        <f>J158+J161</f>
        <v>188.2</v>
      </c>
      <c r="K157" s="34">
        <f>K161</f>
        <v>0</v>
      </c>
      <c r="L157" s="34">
        <f>L161</f>
        <v>0</v>
      </c>
    </row>
    <row r="158" spans="1:12" s="145" customFormat="1" ht="15.75" customHeight="1">
      <c r="A158" s="214" t="s">
        <v>124</v>
      </c>
      <c r="B158" s="32">
        <v>805</v>
      </c>
      <c r="C158" s="212">
        <v>5</v>
      </c>
      <c r="D158" s="212">
        <v>5</v>
      </c>
      <c r="E158" s="213" t="s">
        <v>86</v>
      </c>
      <c r="F158" s="213" t="s">
        <v>31</v>
      </c>
      <c r="G158" s="213" t="s">
        <v>211</v>
      </c>
      <c r="H158" s="213" t="s">
        <v>145</v>
      </c>
      <c r="I158" s="35">
        <v>120</v>
      </c>
      <c r="J158" s="34">
        <f>J159+J160</f>
        <v>125</v>
      </c>
      <c r="K158" s="34">
        <f>K159+K160</f>
        <v>0</v>
      </c>
      <c r="L158" s="34">
        <f>L159+L160</f>
        <v>0</v>
      </c>
    </row>
    <row r="159" spans="1:12" s="145" customFormat="1" ht="18" customHeight="1" hidden="1">
      <c r="A159" s="134" t="s">
        <v>228</v>
      </c>
      <c r="B159" s="141">
        <v>805</v>
      </c>
      <c r="C159" s="136">
        <v>5</v>
      </c>
      <c r="D159" s="136">
        <v>5</v>
      </c>
      <c r="E159" s="137" t="s">
        <v>86</v>
      </c>
      <c r="F159" s="137" t="s">
        <v>31</v>
      </c>
      <c r="G159" s="137" t="s">
        <v>211</v>
      </c>
      <c r="H159" s="137" t="s">
        <v>145</v>
      </c>
      <c r="I159" s="144">
        <v>121</v>
      </c>
      <c r="J159" s="139">
        <v>95</v>
      </c>
      <c r="K159" s="139">
        <v>0</v>
      </c>
      <c r="L159" s="139">
        <v>0</v>
      </c>
    </row>
    <row r="160" spans="1:12" s="145" customFormat="1" ht="48.75" customHeight="1" hidden="1">
      <c r="A160" s="134" t="s">
        <v>229</v>
      </c>
      <c r="B160" s="141">
        <v>805</v>
      </c>
      <c r="C160" s="136">
        <v>5</v>
      </c>
      <c r="D160" s="136">
        <v>5</v>
      </c>
      <c r="E160" s="137" t="s">
        <v>86</v>
      </c>
      <c r="F160" s="137" t="s">
        <v>31</v>
      </c>
      <c r="G160" s="137" t="s">
        <v>211</v>
      </c>
      <c r="H160" s="137" t="s">
        <v>145</v>
      </c>
      <c r="I160" s="144">
        <v>129</v>
      </c>
      <c r="J160" s="139">
        <v>30</v>
      </c>
      <c r="K160" s="139">
        <v>0</v>
      </c>
      <c r="L160" s="139">
        <v>0</v>
      </c>
    </row>
    <row r="161" spans="1:12" s="145" customFormat="1" ht="42.75" customHeight="1">
      <c r="A161" s="214" t="s">
        <v>126</v>
      </c>
      <c r="B161" s="32">
        <v>805</v>
      </c>
      <c r="C161" s="212">
        <v>5</v>
      </c>
      <c r="D161" s="212">
        <v>5</v>
      </c>
      <c r="E161" s="213" t="s">
        <v>86</v>
      </c>
      <c r="F161" s="213" t="s">
        <v>31</v>
      </c>
      <c r="G161" s="213" t="s">
        <v>211</v>
      </c>
      <c r="H161" s="213" t="s">
        <v>145</v>
      </c>
      <c r="I161" s="218">
        <v>240</v>
      </c>
      <c r="J161" s="34">
        <f>J162</f>
        <v>63.2</v>
      </c>
      <c r="K161" s="34">
        <f>K162</f>
        <v>0</v>
      </c>
      <c r="L161" s="34">
        <f>L162</f>
        <v>0</v>
      </c>
    </row>
    <row r="162" spans="1:12" s="145" customFormat="1" ht="43.5" customHeight="1" hidden="1">
      <c r="A162" s="134" t="s">
        <v>79</v>
      </c>
      <c r="B162" s="141">
        <v>805</v>
      </c>
      <c r="C162" s="136">
        <v>5</v>
      </c>
      <c r="D162" s="136">
        <v>5</v>
      </c>
      <c r="E162" s="137" t="s">
        <v>86</v>
      </c>
      <c r="F162" s="137" t="s">
        <v>31</v>
      </c>
      <c r="G162" s="137" t="s">
        <v>211</v>
      </c>
      <c r="H162" s="137" t="s">
        <v>145</v>
      </c>
      <c r="I162" s="144">
        <v>244</v>
      </c>
      <c r="J162" s="139">
        <f>61.2+2</f>
        <v>63.2</v>
      </c>
      <c r="K162" s="139">
        <v>0</v>
      </c>
      <c r="L162" s="139">
        <v>0</v>
      </c>
    </row>
    <row r="163" spans="1:12" s="145" customFormat="1" ht="15.75">
      <c r="A163" s="207" t="s">
        <v>41</v>
      </c>
      <c r="B163" s="208">
        <v>805</v>
      </c>
      <c r="C163" s="211" t="s">
        <v>93</v>
      </c>
      <c r="D163" s="211" t="s">
        <v>61</v>
      </c>
      <c r="E163" s="213"/>
      <c r="F163" s="213"/>
      <c r="G163" s="213"/>
      <c r="H163" s="213"/>
      <c r="I163" s="208"/>
      <c r="J163" s="210">
        <f>J164</f>
        <v>1.2</v>
      </c>
      <c r="K163" s="210">
        <f>K164</f>
        <v>0</v>
      </c>
      <c r="L163" s="210">
        <f>L164</f>
        <v>0</v>
      </c>
    </row>
    <row r="164" spans="1:12" s="149" customFormat="1" ht="15.75">
      <c r="A164" s="207" t="s">
        <v>40</v>
      </c>
      <c r="B164" s="208">
        <v>805</v>
      </c>
      <c r="C164" s="211" t="s">
        <v>93</v>
      </c>
      <c r="D164" s="211" t="s">
        <v>93</v>
      </c>
      <c r="E164" s="221"/>
      <c r="F164" s="221"/>
      <c r="G164" s="221"/>
      <c r="H164" s="221"/>
      <c r="I164" s="208"/>
      <c r="J164" s="210">
        <f>J167</f>
        <v>1.2</v>
      </c>
      <c r="K164" s="210">
        <f>K167</f>
        <v>0</v>
      </c>
      <c r="L164" s="210">
        <f>L167</f>
        <v>0</v>
      </c>
    </row>
    <row r="165" spans="1:12" s="149" customFormat="1" ht="39" customHeight="1">
      <c r="A165" s="207" t="s">
        <v>163</v>
      </c>
      <c r="B165" s="208">
        <v>805</v>
      </c>
      <c r="C165" s="211" t="s">
        <v>93</v>
      </c>
      <c r="D165" s="211" t="s">
        <v>93</v>
      </c>
      <c r="E165" s="221" t="s">
        <v>86</v>
      </c>
      <c r="F165" s="221" t="s">
        <v>31</v>
      </c>
      <c r="G165" s="221" t="s">
        <v>61</v>
      </c>
      <c r="H165" s="221" t="s">
        <v>60</v>
      </c>
      <c r="I165" s="208"/>
      <c r="J165" s="210">
        <f>J166</f>
        <v>1.2</v>
      </c>
      <c r="K165" s="210">
        <f aca="true" t="shared" si="24" ref="K165:L167">K166</f>
        <v>0</v>
      </c>
      <c r="L165" s="210">
        <f t="shared" si="24"/>
        <v>0</v>
      </c>
    </row>
    <row r="166" spans="1:12" s="191" customFormat="1" ht="48.75" customHeight="1">
      <c r="A166" s="222" t="s">
        <v>175</v>
      </c>
      <c r="B166" s="223">
        <v>805</v>
      </c>
      <c r="C166" s="224" t="s">
        <v>93</v>
      </c>
      <c r="D166" s="224" t="s">
        <v>93</v>
      </c>
      <c r="E166" s="225" t="s">
        <v>86</v>
      </c>
      <c r="F166" s="225" t="s">
        <v>31</v>
      </c>
      <c r="G166" s="225" t="s">
        <v>92</v>
      </c>
      <c r="H166" s="225" t="s">
        <v>60</v>
      </c>
      <c r="I166" s="223"/>
      <c r="J166" s="226">
        <f>J167</f>
        <v>1.2</v>
      </c>
      <c r="K166" s="226">
        <f t="shared" si="24"/>
        <v>0</v>
      </c>
      <c r="L166" s="226">
        <f t="shared" si="24"/>
        <v>0</v>
      </c>
    </row>
    <row r="167" spans="1:12" s="192" customFormat="1" ht="59.25" customHeight="1">
      <c r="A167" s="261" t="s">
        <v>151</v>
      </c>
      <c r="B167" s="245">
        <v>805</v>
      </c>
      <c r="C167" s="246">
        <v>7</v>
      </c>
      <c r="D167" s="229" t="s">
        <v>93</v>
      </c>
      <c r="E167" s="230" t="s">
        <v>86</v>
      </c>
      <c r="F167" s="230" t="s">
        <v>31</v>
      </c>
      <c r="G167" s="230" t="s">
        <v>92</v>
      </c>
      <c r="H167" s="230" t="s">
        <v>152</v>
      </c>
      <c r="I167" s="257"/>
      <c r="J167" s="231">
        <f>J168</f>
        <v>1.2</v>
      </c>
      <c r="K167" s="231">
        <f t="shared" si="24"/>
        <v>0</v>
      </c>
      <c r="L167" s="231">
        <f t="shared" si="24"/>
        <v>0</v>
      </c>
    </row>
    <row r="168" spans="1:12" s="98" customFormat="1" ht="20.25" customHeight="1">
      <c r="A168" s="214" t="s">
        <v>24</v>
      </c>
      <c r="B168" s="32">
        <v>805</v>
      </c>
      <c r="C168" s="212">
        <v>7</v>
      </c>
      <c r="D168" s="215" t="s">
        <v>93</v>
      </c>
      <c r="E168" s="213" t="s">
        <v>86</v>
      </c>
      <c r="F168" s="213" t="s">
        <v>31</v>
      </c>
      <c r="G168" s="213" t="s">
        <v>92</v>
      </c>
      <c r="H168" s="213" t="s">
        <v>152</v>
      </c>
      <c r="I168" s="218">
        <v>540</v>
      </c>
      <c r="J168" s="34">
        <v>1.2</v>
      </c>
      <c r="K168" s="34">
        <v>0</v>
      </c>
      <c r="L168" s="34">
        <v>0</v>
      </c>
    </row>
    <row r="169" spans="1:12" s="184" customFormat="1" ht="15" customHeight="1">
      <c r="A169" s="207" t="s">
        <v>9</v>
      </c>
      <c r="B169" s="208">
        <v>805</v>
      </c>
      <c r="C169" s="211" t="s">
        <v>91</v>
      </c>
      <c r="D169" s="211" t="s">
        <v>61</v>
      </c>
      <c r="E169" s="212"/>
      <c r="F169" s="213"/>
      <c r="G169" s="213"/>
      <c r="H169" s="218"/>
      <c r="I169" s="35"/>
      <c r="J169" s="210">
        <f>J174</f>
        <v>111.2</v>
      </c>
      <c r="K169" s="210">
        <f>K174</f>
        <v>111.2</v>
      </c>
      <c r="L169" s="210">
        <f>L174</f>
        <v>111.2</v>
      </c>
    </row>
    <row r="170" spans="1:12" s="185" customFormat="1" ht="16.5" customHeight="1">
      <c r="A170" s="207" t="s">
        <v>28</v>
      </c>
      <c r="B170" s="208">
        <v>805</v>
      </c>
      <c r="C170" s="211" t="s">
        <v>91</v>
      </c>
      <c r="D170" s="211" t="s">
        <v>86</v>
      </c>
      <c r="E170" s="238"/>
      <c r="F170" s="221"/>
      <c r="G170" s="221"/>
      <c r="H170" s="239"/>
      <c r="I170" s="208"/>
      <c r="J170" s="210">
        <f aca="true" t="shared" si="25" ref="J170:L171">J171</f>
        <v>111.2</v>
      </c>
      <c r="K170" s="210">
        <f t="shared" si="25"/>
        <v>111.2</v>
      </c>
      <c r="L170" s="210">
        <f t="shared" si="25"/>
        <v>111.2</v>
      </c>
    </row>
    <row r="171" spans="1:12" s="184" customFormat="1" ht="16.5" customHeight="1">
      <c r="A171" s="214" t="s">
        <v>84</v>
      </c>
      <c r="B171" s="35">
        <v>805</v>
      </c>
      <c r="C171" s="215" t="s">
        <v>91</v>
      </c>
      <c r="D171" s="215" t="s">
        <v>86</v>
      </c>
      <c r="E171" s="212">
        <v>91</v>
      </c>
      <c r="F171" s="213" t="s">
        <v>31</v>
      </c>
      <c r="G171" s="213" t="s">
        <v>61</v>
      </c>
      <c r="H171" s="213" t="s">
        <v>60</v>
      </c>
      <c r="I171" s="35"/>
      <c r="J171" s="34">
        <f t="shared" si="25"/>
        <v>111.2</v>
      </c>
      <c r="K171" s="34">
        <f t="shared" si="25"/>
        <v>111.2</v>
      </c>
      <c r="L171" s="34">
        <f t="shared" si="25"/>
        <v>111.2</v>
      </c>
    </row>
    <row r="172" spans="1:12" s="176" customFormat="1" ht="18" customHeight="1">
      <c r="A172" s="214" t="s">
        <v>182</v>
      </c>
      <c r="B172" s="35">
        <v>805</v>
      </c>
      <c r="C172" s="215" t="s">
        <v>91</v>
      </c>
      <c r="D172" s="215" t="s">
        <v>86</v>
      </c>
      <c r="E172" s="213" t="s">
        <v>22</v>
      </c>
      <c r="F172" s="213" t="s">
        <v>31</v>
      </c>
      <c r="G172" s="213" t="s">
        <v>61</v>
      </c>
      <c r="H172" s="213" t="s">
        <v>183</v>
      </c>
      <c r="I172" s="35"/>
      <c r="J172" s="34">
        <f>J174</f>
        <v>111.2</v>
      </c>
      <c r="K172" s="34">
        <f>K174</f>
        <v>111.2</v>
      </c>
      <c r="L172" s="34">
        <f>L174</f>
        <v>111.2</v>
      </c>
    </row>
    <row r="173" spans="1:12" s="176" customFormat="1" ht="31.5" customHeight="1">
      <c r="A173" s="214" t="s">
        <v>178</v>
      </c>
      <c r="B173" s="32">
        <v>805</v>
      </c>
      <c r="C173" s="212">
        <v>10</v>
      </c>
      <c r="D173" s="212">
        <v>1</v>
      </c>
      <c r="E173" s="212">
        <v>91</v>
      </c>
      <c r="F173" s="213" t="s">
        <v>31</v>
      </c>
      <c r="G173" s="213" t="s">
        <v>61</v>
      </c>
      <c r="H173" s="213" t="s">
        <v>183</v>
      </c>
      <c r="I173" s="218">
        <v>320</v>
      </c>
      <c r="J173" s="34">
        <f>J174</f>
        <v>111.2</v>
      </c>
      <c r="K173" s="34">
        <f>K174</f>
        <v>111.2</v>
      </c>
      <c r="L173" s="34">
        <f>L174</f>
        <v>111.2</v>
      </c>
    </row>
    <row r="174" spans="1:14" s="145" customFormat="1" ht="31.5" customHeight="1" hidden="1">
      <c r="A174" s="134" t="s">
        <v>85</v>
      </c>
      <c r="B174" s="144">
        <v>805</v>
      </c>
      <c r="C174" s="143" t="s">
        <v>91</v>
      </c>
      <c r="D174" s="143" t="s">
        <v>86</v>
      </c>
      <c r="E174" s="137" t="s">
        <v>22</v>
      </c>
      <c r="F174" s="137" t="s">
        <v>31</v>
      </c>
      <c r="G174" s="137" t="s">
        <v>61</v>
      </c>
      <c r="H174" s="137" t="s">
        <v>183</v>
      </c>
      <c r="I174" s="144">
        <v>321</v>
      </c>
      <c r="J174" s="139">
        <v>111.2</v>
      </c>
      <c r="K174" s="139">
        <v>111.2</v>
      </c>
      <c r="L174" s="139">
        <v>111.2</v>
      </c>
      <c r="N174" s="146"/>
    </row>
    <row r="175" spans="1:14" s="149" customFormat="1" ht="15.75">
      <c r="A175" s="207" t="s">
        <v>32</v>
      </c>
      <c r="B175" s="237">
        <v>805</v>
      </c>
      <c r="C175" s="238">
        <v>11</v>
      </c>
      <c r="D175" s="238">
        <v>0</v>
      </c>
      <c r="E175" s="265"/>
      <c r="F175" s="265"/>
      <c r="G175" s="221"/>
      <c r="H175" s="221"/>
      <c r="I175" s="239"/>
      <c r="J175" s="210">
        <f aca="true" t="shared" si="26" ref="J175:J180">J176</f>
        <v>0</v>
      </c>
      <c r="K175" s="210">
        <f aca="true" t="shared" si="27" ref="K175:L180">K176</f>
        <v>50</v>
      </c>
      <c r="L175" s="210">
        <f t="shared" si="27"/>
        <v>50</v>
      </c>
      <c r="N175" s="146"/>
    </row>
    <row r="176" spans="1:12" s="149" customFormat="1" ht="15.75">
      <c r="A176" s="207" t="s">
        <v>42</v>
      </c>
      <c r="B176" s="237">
        <v>805</v>
      </c>
      <c r="C176" s="238">
        <v>11</v>
      </c>
      <c r="D176" s="238">
        <v>1</v>
      </c>
      <c r="E176" s="265"/>
      <c r="F176" s="265"/>
      <c r="G176" s="221"/>
      <c r="H176" s="221"/>
      <c r="I176" s="239"/>
      <c r="J176" s="210">
        <f t="shared" si="26"/>
        <v>0</v>
      </c>
      <c r="K176" s="210">
        <f>K177+K186</f>
        <v>50</v>
      </c>
      <c r="L176" s="210">
        <f>L177+L186</f>
        <v>50</v>
      </c>
    </row>
    <row r="177" spans="1:12" s="145" customFormat="1" ht="37.5" customHeight="1" hidden="1">
      <c r="A177" s="207" t="s">
        <v>163</v>
      </c>
      <c r="B177" s="237">
        <v>805</v>
      </c>
      <c r="C177" s="238">
        <v>11</v>
      </c>
      <c r="D177" s="238">
        <v>1</v>
      </c>
      <c r="E177" s="213" t="s">
        <v>86</v>
      </c>
      <c r="F177" s="213" t="s">
        <v>31</v>
      </c>
      <c r="G177" s="213" t="s">
        <v>61</v>
      </c>
      <c r="H177" s="213" t="s">
        <v>60</v>
      </c>
      <c r="I177" s="218"/>
      <c r="J177" s="34">
        <f t="shared" si="26"/>
        <v>0</v>
      </c>
      <c r="K177" s="34">
        <f t="shared" si="27"/>
        <v>0</v>
      </c>
      <c r="L177" s="34">
        <f t="shared" si="27"/>
        <v>0</v>
      </c>
    </row>
    <row r="178" spans="1:12" s="192" customFormat="1" ht="31.5" hidden="1">
      <c r="A178" s="222" t="s">
        <v>176</v>
      </c>
      <c r="B178" s="241">
        <v>805</v>
      </c>
      <c r="C178" s="242">
        <v>11</v>
      </c>
      <c r="D178" s="242">
        <v>1</v>
      </c>
      <c r="E178" s="230" t="s">
        <v>86</v>
      </c>
      <c r="F178" s="230" t="s">
        <v>31</v>
      </c>
      <c r="G178" s="230" t="s">
        <v>87</v>
      </c>
      <c r="H178" s="230" t="s">
        <v>60</v>
      </c>
      <c r="I178" s="257"/>
      <c r="J178" s="231">
        <f t="shared" si="26"/>
        <v>0</v>
      </c>
      <c r="K178" s="231">
        <f t="shared" si="27"/>
        <v>0</v>
      </c>
      <c r="L178" s="231">
        <f t="shared" si="27"/>
        <v>0</v>
      </c>
    </row>
    <row r="179" spans="1:12" s="192" customFormat="1" ht="21.75" customHeight="1" hidden="1">
      <c r="A179" s="261" t="s">
        <v>177</v>
      </c>
      <c r="B179" s="245">
        <v>805</v>
      </c>
      <c r="C179" s="246">
        <v>11</v>
      </c>
      <c r="D179" s="246">
        <v>1</v>
      </c>
      <c r="E179" s="230" t="s">
        <v>86</v>
      </c>
      <c r="F179" s="230" t="s">
        <v>31</v>
      </c>
      <c r="G179" s="230" t="s">
        <v>87</v>
      </c>
      <c r="H179" s="230" t="s">
        <v>168</v>
      </c>
      <c r="I179" s="257"/>
      <c r="J179" s="231">
        <f t="shared" si="26"/>
        <v>0</v>
      </c>
      <c r="K179" s="231">
        <f t="shared" si="27"/>
        <v>0</v>
      </c>
      <c r="L179" s="231">
        <f t="shared" si="27"/>
        <v>0</v>
      </c>
    </row>
    <row r="180" spans="1:12" s="147" customFormat="1" ht="31.5" hidden="1">
      <c r="A180" s="236" t="s">
        <v>126</v>
      </c>
      <c r="B180" s="32">
        <v>805</v>
      </c>
      <c r="C180" s="212">
        <v>11</v>
      </c>
      <c r="D180" s="212">
        <v>1</v>
      </c>
      <c r="E180" s="213" t="s">
        <v>86</v>
      </c>
      <c r="F180" s="213" t="s">
        <v>31</v>
      </c>
      <c r="G180" s="213" t="s">
        <v>87</v>
      </c>
      <c r="H180" s="213" t="s">
        <v>168</v>
      </c>
      <c r="I180" s="218">
        <v>240</v>
      </c>
      <c r="J180" s="34">
        <f t="shared" si="26"/>
        <v>0</v>
      </c>
      <c r="K180" s="34">
        <f t="shared" si="27"/>
        <v>0</v>
      </c>
      <c r="L180" s="34">
        <f t="shared" si="27"/>
        <v>0</v>
      </c>
    </row>
    <row r="181" spans="1:12" s="147" customFormat="1" ht="34.5" customHeight="1" hidden="1">
      <c r="A181" s="134" t="s">
        <v>94</v>
      </c>
      <c r="B181" s="141">
        <v>805</v>
      </c>
      <c r="C181" s="136">
        <v>11</v>
      </c>
      <c r="D181" s="136">
        <v>1</v>
      </c>
      <c r="E181" s="137" t="s">
        <v>86</v>
      </c>
      <c r="F181" s="137" t="s">
        <v>31</v>
      </c>
      <c r="G181" s="137" t="s">
        <v>87</v>
      </c>
      <c r="H181" s="137" t="s">
        <v>168</v>
      </c>
      <c r="I181" s="138">
        <v>244</v>
      </c>
      <c r="J181" s="139">
        <v>0</v>
      </c>
      <c r="K181" s="139">
        <v>0</v>
      </c>
      <c r="L181" s="139">
        <v>0</v>
      </c>
    </row>
    <row r="182" spans="1:12" s="147" customFormat="1" ht="34.5" customHeight="1">
      <c r="A182" s="207" t="s">
        <v>241</v>
      </c>
      <c r="B182" s="237">
        <v>805</v>
      </c>
      <c r="C182" s="238">
        <v>11</v>
      </c>
      <c r="D182" s="238">
        <v>1</v>
      </c>
      <c r="E182" s="221" t="s">
        <v>242</v>
      </c>
      <c r="F182" s="221" t="s">
        <v>31</v>
      </c>
      <c r="G182" s="221" t="s">
        <v>61</v>
      </c>
      <c r="H182" s="221" t="s">
        <v>60</v>
      </c>
      <c r="I182" s="239"/>
      <c r="J182" s="210">
        <f>J185</f>
        <v>0</v>
      </c>
      <c r="K182" s="210">
        <f>K185</f>
        <v>50</v>
      </c>
      <c r="L182" s="210">
        <f>L185</f>
        <v>50</v>
      </c>
    </row>
    <row r="183" spans="1:12" s="147" customFormat="1" ht="34.5" customHeight="1">
      <c r="A183" s="222" t="s">
        <v>176</v>
      </c>
      <c r="B183" s="241">
        <v>805</v>
      </c>
      <c r="C183" s="242">
        <v>11</v>
      </c>
      <c r="D183" s="242">
        <v>1</v>
      </c>
      <c r="E183" s="230" t="s">
        <v>242</v>
      </c>
      <c r="F183" s="230" t="s">
        <v>31</v>
      </c>
      <c r="G183" s="230" t="s">
        <v>87</v>
      </c>
      <c r="H183" s="230" t="s">
        <v>60</v>
      </c>
      <c r="I183" s="257"/>
      <c r="J183" s="34">
        <f aca="true" t="shared" si="28" ref="J183:L185">J184</f>
        <v>0</v>
      </c>
      <c r="K183" s="34">
        <f t="shared" si="28"/>
        <v>50</v>
      </c>
      <c r="L183" s="34">
        <f t="shared" si="28"/>
        <v>50</v>
      </c>
    </row>
    <row r="184" spans="1:12" s="147" customFormat="1" ht="24.75" customHeight="1">
      <c r="A184" s="261" t="s">
        <v>177</v>
      </c>
      <c r="B184" s="245">
        <v>805</v>
      </c>
      <c r="C184" s="246">
        <v>11</v>
      </c>
      <c r="D184" s="246">
        <v>1</v>
      </c>
      <c r="E184" s="230" t="s">
        <v>242</v>
      </c>
      <c r="F184" s="230" t="s">
        <v>31</v>
      </c>
      <c r="G184" s="230" t="s">
        <v>87</v>
      </c>
      <c r="H184" s="230" t="s">
        <v>168</v>
      </c>
      <c r="I184" s="257"/>
      <c r="J184" s="34">
        <f t="shared" si="28"/>
        <v>0</v>
      </c>
      <c r="K184" s="34">
        <f t="shared" si="28"/>
        <v>50</v>
      </c>
      <c r="L184" s="34">
        <f t="shared" si="28"/>
        <v>50</v>
      </c>
    </row>
    <row r="185" spans="1:12" s="147" customFormat="1" ht="34.5" customHeight="1">
      <c r="A185" s="236" t="s">
        <v>126</v>
      </c>
      <c r="B185" s="32">
        <v>805</v>
      </c>
      <c r="C185" s="212">
        <v>11</v>
      </c>
      <c r="D185" s="212">
        <v>1</v>
      </c>
      <c r="E185" s="213" t="s">
        <v>242</v>
      </c>
      <c r="F185" s="213" t="s">
        <v>31</v>
      </c>
      <c r="G185" s="213" t="s">
        <v>87</v>
      </c>
      <c r="H185" s="213" t="s">
        <v>168</v>
      </c>
      <c r="I185" s="218">
        <v>240</v>
      </c>
      <c r="J185" s="34">
        <f t="shared" si="28"/>
        <v>0</v>
      </c>
      <c r="K185" s="34">
        <f t="shared" si="28"/>
        <v>50</v>
      </c>
      <c r="L185" s="34">
        <f t="shared" si="28"/>
        <v>50</v>
      </c>
    </row>
    <row r="186" spans="1:12" s="147" customFormat="1" ht="34.5" customHeight="1" hidden="1">
      <c r="A186" s="134" t="s">
        <v>94</v>
      </c>
      <c r="B186" s="141">
        <v>805</v>
      </c>
      <c r="C186" s="136">
        <v>11</v>
      </c>
      <c r="D186" s="136">
        <v>1</v>
      </c>
      <c r="E186" s="137" t="s">
        <v>242</v>
      </c>
      <c r="F186" s="137" t="s">
        <v>31</v>
      </c>
      <c r="G186" s="137" t="s">
        <v>87</v>
      </c>
      <c r="H186" s="137" t="s">
        <v>168</v>
      </c>
      <c r="I186" s="138">
        <v>244</v>
      </c>
      <c r="J186" s="139">
        <v>0</v>
      </c>
      <c r="K186" s="139">
        <v>50</v>
      </c>
      <c r="L186" s="139">
        <v>50</v>
      </c>
    </row>
    <row r="187" spans="1:12" s="149" customFormat="1" ht="17.25" customHeight="1">
      <c r="A187" s="207" t="s">
        <v>181</v>
      </c>
      <c r="B187" s="237"/>
      <c r="C187" s="238"/>
      <c r="D187" s="238"/>
      <c r="E187" s="221"/>
      <c r="F187" s="221"/>
      <c r="G187" s="221"/>
      <c r="H187" s="221"/>
      <c r="I187" s="239"/>
      <c r="J187" s="210">
        <f>J189</f>
        <v>5280.3</v>
      </c>
      <c r="K187" s="210">
        <f>K189-K188</f>
        <v>3206.5</v>
      </c>
      <c r="L187" s="210">
        <f>L189-L188</f>
        <v>3141.3999999999996</v>
      </c>
    </row>
    <row r="188" spans="1:12" s="149" customFormat="1" ht="15.75">
      <c r="A188" s="266" t="s">
        <v>122</v>
      </c>
      <c r="B188" s="267"/>
      <c r="C188" s="268"/>
      <c r="D188" s="268"/>
      <c r="E188" s="265"/>
      <c r="F188" s="265"/>
      <c r="G188" s="221"/>
      <c r="H188" s="221"/>
      <c r="I188" s="239"/>
      <c r="J188" s="210">
        <v>0</v>
      </c>
      <c r="K188" s="210">
        <v>68.7</v>
      </c>
      <c r="L188" s="210">
        <v>137.4</v>
      </c>
    </row>
    <row r="189" spans="1:12" s="145" customFormat="1" ht="15.75">
      <c r="A189" s="207" t="s">
        <v>16</v>
      </c>
      <c r="B189" s="35"/>
      <c r="C189" s="215"/>
      <c r="D189" s="215"/>
      <c r="E189" s="32"/>
      <c r="F189" s="32"/>
      <c r="G189" s="209"/>
      <c r="H189" s="209"/>
      <c r="I189" s="35"/>
      <c r="J189" s="210">
        <f>J85+J92+J107+J114+J163+J169+J175+J17</f>
        <v>5280.3</v>
      </c>
      <c r="K189" s="210">
        <f>K17+K85+K92+K107+K114+K163+K169+K175+K188</f>
        <v>3275.2</v>
      </c>
      <c r="L189" s="210">
        <f>L17+L85+L92+L107+L114+L163+L169+L175+L188</f>
        <v>3278.7999999999997</v>
      </c>
    </row>
    <row r="190" spans="10:12" ht="15.75" customHeight="1">
      <c r="J190" s="33"/>
      <c r="L190" s="113" t="s">
        <v>252</v>
      </c>
    </row>
    <row r="191" ht="12.75">
      <c r="N191" s="124"/>
    </row>
  </sheetData>
  <sheetProtection/>
  <mergeCells count="11">
    <mergeCell ref="I13:I14"/>
    <mergeCell ref="J13:L13"/>
    <mergeCell ref="E15:H15"/>
    <mergeCell ref="I5:J5"/>
    <mergeCell ref="I6:K6"/>
    <mergeCell ref="A11:L11"/>
    <mergeCell ref="A13:A14"/>
    <mergeCell ref="B13:B14"/>
    <mergeCell ref="C13:C14"/>
    <mergeCell ref="D13:D14"/>
    <mergeCell ref="E13:H14"/>
  </mergeCells>
  <printOptions/>
  <pageMargins left="0.7480314960629921" right="0.7480314960629921" top="0.5511811023622047" bottom="0.5905511811023623" header="0.5118110236220472" footer="0.5118110236220472"/>
  <pageSetup fitToHeight="0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57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57.8515625" style="42" customWidth="1"/>
    <col min="2" max="2" width="4.28125" style="42" customWidth="1"/>
    <col min="3" max="3" width="3.421875" style="42" customWidth="1"/>
    <col min="4" max="4" width="3.57421875" style="42" customWidth="1"/>
    <col min="5" max="5" width="9.140625" style="99" customWidth="1"/>
    <col min="6" max="6" width="6.28125" style="99" customWidth="1"/>
    <col min="7" max="7" width="6.00390625" style="99" customWidth="1"/>
    <col min="8" max="8" width="6.28125" style="99" customWidth="1"/>
    <col min="9" max="9" width="6.7109375" style="99" customWidth="1"/>
    <col min="10" max="10" width="13.57421875" style="44" customWidth="1"/>
    <col min="11" max="16384" width="9.140625" style="1" customWidth="1"/>
  </cols>
  <sheetData>
    <row r="1" ht="18">
      <c r="E1" s="344" t="s">
        <v>262</v>
      </c>
    </row>
    <row r="2" ht="18">
      <c r="E2" s="344" t="s">
        <v>30</v>
      </c>
    </row>
    <row r="3" ht="18">
      <c r="E3" s="344" t="s">
        <v>286</v>
      </c>
    </row>
    <row r="5" spans="1:13" s="2" customFormat="1" ht="15">
      <c r="A5" s="18"/>
      <c r="B5" s="18"/>
      <c r="C5" s="18"/>
      <c r="D5" s="18"/>
      <c r="E5" s="381" t="s">
        <v>258</v>
      </c>
      <c r="F5" s="381"/>
      <c r="G5" s="381"/>
      <c r="H5" s="381"/>
      <c r="I5" s="381"/>
      <c r="J5" s="381"/>
      <c r="K5" s="86"/>
      <c r="L5" s="86"/>
      <c r="M5" s="86"/>
    </row>
    <row r="6" spans="1:13" s="2" customFormat="1" ht="15">
      <c r="A6" s="18"/>
      <c r="B6" s="18"/>
      <c r="C6" s="18"/>
      <c r="D6" s="18"/>
      <c r="E6" s="381" t="s">
        <v>30</v>
      </c>
      <c r="F6" s="381"/>
      <c r="G6" s="381"/>
      <c r="H6" s="381"/>
      <c r="I6" s="381"/>
      <c r="J6" s="381"/>
      <c r="K6" s="86"/>
      <c r="L6" s="86"/>
      <c r="M6" s="86"/>
    </row>
    <row r="7" spans="1:13" s="2" customFormat="1" ht="15">
      <c r="A7" s="18"/>
      <c r="B7" s="18"/>
      <c r="C7" s="18"/>
      <c r="D7" s="18"/>
      <c r="E7" s="202" t="s">
        <v>160</v>
      </c>
      <c r="F7" s="202"/>
      <c r="G7" s="202"/>
      <c r="H7" s="202"/>
      <c r="I7" s="202"/>
      <c r="J7" s="202"/>
      <c r="K7" s="86"/>
      <c r="L7" s="86"/>
      <c r="M7" s="86"/>
    </row>
    <row r="8" spans="5:13" ht="18">
      <c r="E8" s="381" t="s">
        <v>215</v>
      </c>
      <c r="F8" s="381"/>
      <c r="G8" s="381"/>
      <c r="H8" s="381"/>
      <c r="I8" s="381"/>
      <c r="J8" s="381"/>
      <c r="K8" s="91"/>
      <c r="L8" s="91"/>
      <c r="M8" s="91"/>
    </row>
    <row r="9" spans="1:13" s="2" customFormat="1" ht="15">
      <c r="A9" s="101"/>
      <c r="B9" s="101"/>
      <c r="C9" s="101"/>
      <c r="D9" s="414" t="s">
        <v>251</v>
      </c>
      <c r="E9" s="414"/>
      <c r="F9" s="414"/>
      <c r="G9" s="414"/>
      <c r="H9" s="101"/>
      <c r="I9" s="101"/>
      <c r="J9" s="151"/>
      <c r="K9" s="88"/>
      <c r="L9" s="88"/>
      <c r="M9" s="88"/>
    </row>
    <row r="10" spans="1:13" s="2" customFormat="1" ht="15">
      <c r="A10" s="101"/>
      <c r="B10" s="101"/>
      <c r="C10" s="101"/>
      <c r="D10" s="101"/>
      <c r="E10" s="101"/>
      <c r="F10" s="101"/>
      <c r="G10" s="101"/>
      <c r="H10" s="101"/>
      <c r="I10" s="101"/>
      <c r="J10" s="114"/>
      <c r="K10" s="88"/>
      <c r="L10" s="88"/>
      <c r="M10" s="88"/>
    </row>
    <row r="11" spans="1:13" s="2" customFormat="1" ht="18.75">
      <c r="A11" s="417" t="s">
        <v>162</v>
      </c>
      <c r="B11" s="417"/>
      <c r="C11" s="417"/>
      <c r="D11" s="417"/>
      <c r="E11" s="417"/>
      <c r="F11" s="417"/>
      <c r="G11" s="417"/>
      <c r="H11" s="417"/>
      <c r="I11" s="417"/>
      <c r="J11" s="417"/>
      <c r="K11" s="46"/>
      <c r="L11" s="88"/>
      <c r="M11" s="88"/>
    </row>
    <row r="12" spans="1:11" s="2" customFormat="1" ht="41.25" customHeight="1">
      <c r="A12" s="418" t="s">
        <v>204</v>
      </c>
      <c r="B12" s="418"/>
      <c r="C12" s="418"/>
      <c r="D12" s="418"/>
      <c r="E12" s="418"/>
      <c r="F12" s="418"/>
      <c r="G12" s="418"/>
      <c r="H12" s="418"/>
      <c r="I12" s="418"/>
      <c r="J12" s="418"/>
      <c r="K12" s="96"/>
    </row>
    <row r="13" spans="1:11" ht="3.75" customHeight="1">
      <c r="A13" s="415"/>
      <c r="B13" s="415"/>
      <c r="C13" s="415"/>
      <c r="D13" s="415"/>
      <c r="E13" s="415"/>
      <c r="F13" s="415"/>
      <c r="G13" s="415"/>
      <c r="H13" s="415"/>
      <c r="I13" s="416"/>
      <c r="J13" s="416"/>
      <c r="K13" s="46"/>
    </row>
    <row r="14" spans="1:10" ht="12" customHeight="1">
      <c r="A14" s="36"/>
      <c r="B14" s="36"/>
      <c r="C14" s="36"/>
      <c r="D14" s="36"/>
      <c r="E14" s="36"/>
      <c r="F14" s="36"/>
      <c r="G14" s="36"/>
      <c r="H14" s="36"/>
      <c r="I14" s="36"/>
      <c r="J14" s="204"/>
    </row>
    <row r="15" spans="1:10" ht="33" customHeight="1">
      <c r="A15" s="419" t="s">
        <v>10</v>
      </c>
      <c r="B15" s="420" t="s">
        <v>20</v>
      </c>
      <c r="C15" s="421"/>
      <c r="D15" s="421"/>
      <c r="E15" s="422"/>
      <c r="F15" s="412" t="s">
        <v>27</v>
      </c>
      <c r="G15" s="413" t="s">
        <v>18</v>
      </c>
      <c r="H15" s="413" t="s">
        <v>19</v>
      </c>
      <c r="I15" s="412" t="s">
        <v>21</v>
      </c>
      <c r="J15" s="206" t="s">
        <v>53</v>
      </c>
    </row>
    <row r="16" spans="1:10" ht="22.5" customHeight="1">
      <c r="A16" s="419"/>
      <c r="B16" s="423"/>
      <c r="C16" s="424"/>
      <c r="D16" s="424"/>
      <c r="E16" s="425"/>
      <c r="F16" s="412"/>
      <c r="G16" s="413"/>
      <c r="H16" s="413"/>
      <c r="I16" s="412"/>
      <c r="J16" s="206" t="s">
        <v>159</v>
      </c>
    </row>
    <row r="17" spans="1:10" ht="18">
      <c r="A17" s="37">
        <v>1</v>
      </c>
      <c r="B17" s="409">
        <v>2</v>
      </c>
      <c r="C17" s="410"/>
      <c r="D17" s="410"/>
      <c r="E17" s="411"/>
      <c r="F17" s="35">
        <v>3</v>
      </c>
      <c r="G17" s="35">
        <v>4</v>
      </c>
      <c r="H17" s="35">
        <v>5</v>
      </c>
      <c r="I17" s="35">
        <v>6</v>
      </c>
      <c r="J17" s="37">
        <v>7</v>
      </c>
    </row>
    <row r="18" spans="1:10" s="148" customFormat="1" ht="57" customHeight="1">
      <c r="A18" s="290" t="s">
        <v>163</v>
      </c>
      <c r="B18" s="291" t="s">
        <v>86</v>
      </c>
      <c r="C18" s="291" t="s">
        <v>31</v>
      </c>
      <c r="D18" s="291" t="s">
        <v>61</v>
      </c>
      <c r="E18" s="211" t="s">
        <v>60</v>
      </c>
      <c r="F18" s="208"/>
      <c r="G18" s="208"/>
      <c r="H18" s="212"/>
      <c r="I18" s="212"/>
      <c r="J18" s="210"/>
    </row>
    <row r="19" spans="1:10" s="176" customFormat="1" ht="39" customHeight="1">
      <c r="A19" s="292" t="s">
        <v>174</v>
      </c>
      <c r="B19" s="293" t="s">
        <v>86</v>
      </c>
      <c r="C19" s="293" t="s">
        <v>31</v>
      </c>
      <c r="D19" s="293" t="s">
        <v>86</v>
      </c>
      <c r="E19" s="211" t="s">
        <v>60</v>
      </c>
      <c r="F19" s="208">
        <v>805</v>
      </c>
      <c r="G19" s="211" t="s">
        <v>90</v>
      </c>
      <c r="H19" s="294">
        <v>10</v>
      </c>
      <c r="I19" s="238"/>
      <c r="J19" s="210">
        <f>J20</f>
        <v>20</v>
      </c>
    </row>
    <row r="20" spans="1:10" s="194" customFormat="1" ht="21" customHeight="1">
      <c r="A20" s="227" t="s">
        <v>169</v>
      </c>
      <c r="B20" s="229" t="s">
        <v>86</v>
      </c>
      <c r="C20" s="229" t="s">
        <v>31</v>
      </c>
      <c r="D20" s="229" t="s">
        <v>86</v>
      </c>
      <c r="E20" s="229" t="s">
        <v>141</v>
      </c>
      <c r="F20" s="228">
        <v>805</v>
      </c>
      <c r="G20" s="229" t="s">
        <v>90</v>
      </c>
      <c r="H20" s="295">
        <v>10</v>
      </c>
      <c r="I20" s="246"/>
      <c r="J20" s="231">
        <f>J21+J23</f>
        <v>20</v>
      </c>
    </row>
    <row r="21" spans="1:10" s="148" customFormat="1" ht="42" customHeight="1">
      <c r="A21" s="236" t="s">
        <v>126</v>
      </c>
      <c r="B21" s="215" t="s">
        <v>86</v>
      </c>
      <c r="C21" s="215" t="s">
        <v>31</v>
      </c>
      <c r="D21" s="215" t="s">
        <v>86</v>
      </c>
      <c r="E21" s="215" t="s">
        <v>141</v>
      </c>
      <c r="F21" s="35">
        <v>805</v>
      </c>
      <c r="G21" s="215" t="s">
        <v>90</v>
      </c>
      <c r="H21" s="216">
        <v>10</v>
      </c>
      <c r="I21" s="212">
        <v>240</v>
      </c>
      <c r="J21" s="34">
        <f>'приложение 6'!J98</f>
        <v>20</v>
      </c>
    </row>
    <row r="22" spans="1:10" s="194" customFormat="1" ht="20.25" customHeight="1" hidden="1">
      <c r="A22" s="353" t="s">
        <v>248</v>
      </c>
      <c r="B22" s="357" t="s">
        <v>86</v>
      </c>
      <c r="C22" s="357" t="s">
        <v>31</v>
      </c>
      <c r="D22" s="357" t="s">
        <v>86</v>
      </c>
      <c r="E22" s="358" t="s">
        <v>249</v>
      </c>
      <c r="F22" s="359">
        <v>805</v>
      </c>
      <c r="G22" s="357" t="s">
        <v>90</v>
      </c>
      <c r="H22" s="360">
        <v>10</v>
      </c>
      <c r="I22" s="361"/>
      <c r="J22" s="362">
        <f>J23</f>
        <v>0</v>
      </c>
    </row>
    <row r="23" spans="1:10" s="148" customFormat="1" ht="34.5" customHeight="1" hidden="1">
      <c r="A23" s="356" t="s">
        <v>126</v>
      </c>
      <c r="B23" s="357" t="s">
        <v>86</v>
      </c>
      <c r="C23" s="357" t="s">
        <v>31</v>
      </c>
      <c r="D23" s="357" t="s">
        <v>86</v>
      </c>
      <c r="E23" s="358" t="s">
        <v>249</v>
      </c>
      <c r="F23" s="359">
        <v>805</v>
      </c>
      <c r="G23" s="357" t="s">
        <v>90</v>
      </c>
      <c r="H23" s="360">
        <v>10</v>
      </c>
      <c r="I23" s="324">
        <v>240</v>
      </c>
      <c r="J23" s="327">
        <f>'приложение 6'!J100</f>
        <v>0</v>
      </c>
    </row>
    <row r="24" spans="1:10" s="150" customFormat="1" ht="45" customHeight="1">
      <c r="A24" s="296" t="s">
        <v>170</v>
      </c>
      <c r="B24" s="211" t="s">
        <v>86</v>
      </c>
      <c r="C24" s="211" t="s">
        <v>31</v>
      </c>
      <c r="D24" s="211" t="s">
        <v>65</v>
      </c>
      <c r="E24" s="211" t="s">
        <v>60</v>
      </c>
      <c r="F24" s="208">
        <v>805</v>
      </c>
      <c r="G24" s="211" t="s">
        <v>92</v>
      </c>
      <c r="H24" s="238">
        <v>3</v>
      </c>
      <c r="I24" s="238"/>
      <c r="J24" s="210">
        <f>J29+J25+J27+J34</f>
        <v>872.5999999999999</v>
      </c>
    </row>
    <row r="25" spans="1:10" s="150" customFormat="1" ht="33" customHeight="1">
      <c r="A25" s="255" t="s">
        <v>148</v>
      </c>
      <c r="B25" s="229" t="s">
        <v>86</v>
      </c>
      <c r="C25" s="229" t="s">
        <v>31</v>
      </c>
      <c r="D25" s="229" t="s">
        <v>65</v>
      </c>
      <c r="E25" s="229" t="s">
        <v>149</v>
      </c>
      <c r="F25" s="228">
        <v>805</v>
      </c>
      <c r="G25" s="229" t="s">
        <v>92</v>
      </c>
      <c r="H25" s="246">
        <v>3</v>
      </c>
      <c r="I25" s="246"/>
      <c r="J25" s="231">
        <f>J26</f>
        <v>0</v>
      </c>
    </row>
    <row r="26" spans="1:10" s="150" customFormat="1" ht="33" customHeight="1">
      <c r="A26" s="236" t="s">
        <v>126</v>
      </c>
      <c r="B26" s="215" t="s">
        <v>86</v>
      </c>
      <c r="C26" s="215" t="s">
        <v>31</v>
      </c>
      <c r="D26" s="215" t="s">
        <v>65</v>
      </c>
      <c r="E26" s="215" t="s">
        <v>149</v>
      </c>
      <c r="F26" s="35">
        <v>805</v>
      </c>
      <c r="G26" s="215" t="s">
        <v>92</v>
      </c>
      <c r="H26" s="212">
        <v>3</v>
      </c>
      <c r="I26" s="212">
        <v>240</v>
      </c>
      <c r="J26" s="34">
        <f>'приложение 6'!J126</f>
        <v>0</v>
      </c>
    </row>
    <row r="27" spans="1:10" s="150" customFormat="1" ht="27" customHeight="1">
      <c r="A27" s="255" t="s">
        <v>171</v>
      </c>
      <c r="B27" s="229" t="s">
        <v>86</v>
      </c>
      <c r="C27" s="229" t="s">
        <v>31</v>
      </c>
      <c r="D27" s="229" t="s">
        <v>65</v>
      </c>
      <c r="E27" s="229" t="s">
        <v>150</v>
      </c>
      <c r="F27" s="228">
        <v>805</v>
      </c>
      <c r="G27" s="229" t="s">
        <v>92</v>
      </c>
      <c r="H27" s="246">
        <v>3</v>
      </c>
      <c r="I27" s="246"/>
      <c r="J27" s="231">
        <f>J28</f>
        <v>55.6</v>
      </c>
    </row>
    <row r="28" spans="1:10" s="150" customFormat="1" ht="29.25" customHeight="1">
      <c r="A28" s="236" t="s">
        <v>126</v>
      </c>
      <c r="B28" s="215" t="s">
        <v>86</v>
      </c>
      <c r="C28" s="215" t="s">
        <v>31</v>
      </c>
      <c r="D28" s="215" t="s">
        <v>65</v>
      </c>
      <c r="E28" s="215" t="s">
        <v>150</v>
      </c>
      <c r="F28" s="35">
        <v>805</v>
      </c>
      <c r="G28" s="215" t="s">
        <v>92</v>
      </c>
      <c r="H28" s="212">
        <v>3</v>
      </c>
      <c r="I28" s="212">
        <v>240</v>
      </c>
      <c r="J28" s="34">
        <f>'приложение 6'!J130</f>
        <v>55.6</v>
      </c>
    </row>
    <row r="29" spans="1:10" s="150" customFormat="1" ht="23.25" customHeight="1">
      <c r="A29" s="261" t="s">
        <v>205</v>
      </c>
      <c r="B29" s="229" t="s">
        <v>86</v>
      </c>
      <c r="C29" s="229" t="s">
        <v>31</v>
      </c>
      <c r="D29" s="229" t="s">
        <v>65</v>
      </c>
      <c r="E29" s="229" t="s">
        <v>167</v>
      </c>
      <c r="F29" s="228">
        <v>805</v>
      </c>
      <c r="G29" s="229" t="s">
        <v>92</v>
      </c>
      <c r="H29" s="246">
        <v>3</v>
      </c>
      <c r="I29" s="242"/>
      <c r="J29" s="231">
        <f>J30+J31</f>
        <v>493.29999999999995</v>
      </c>
    </row>
    <row r="30" spans="1:10" s="150" customFormat="1" ht="36" customHeight="1">
      <c r="A30" s="236" t="s">
        <v>126</v>
      </c>
      <c r="B30" s="215" t="s">
        <v>86</v>
      </c>
      <c r="C30" s="215" t="s">
        <v>31</v>
      </c>
      <c r="D30" s="215" t="s">
        <v>65</v>
      </c>
      <c r="E30" s="215" t="s">
        <v>167</v>
      </c>
      <c r="F30" s="35">
        <v>805</v>
      </c>
      <c r="G30" s="215" t="s">
        <v>92</v>
      </c>
      <c r="H30" s="212">
        <v>3</v>
      </c>
      <c r="I30" s="212">
        <v>240</v>
      </c>
      <c r="J30" s="34">
        <f>'приложение 6'!J133</f>
        <v>483.29999999999995</v>
      </c>
    </row>
    <row r="31" spans="1:10" s="150" customFormat="1" ht="22.5" customHeight="1">
      <c r="A31" s="214" t="s">
        <v>127</v>
      </c>
      <c r="B31" s="215" t="s">
        <v>86</v>
      </c>
      <c r="C31" s="215" t="s">
        <v>31</v>
      </c>
      <c r="D31" s="215" t="s">
        <v>65</v>
      </c>
      <c r="E31" s="215" t="s">
        <v>167</v>
      </c>
      <c r="F31" s="35">
        <v>805</v>
      </c>
      <c r="G31" s="215" t="s">
        <v>92</v>
      </c>
      <c r="H31" s="212">
        <v>3</v>
      </c>
      <c r="I31" s="212">
        <v>850</v>
      </c>
      <c r="J31" s="34">
        <f>'приложение 6'!J135</f>
        <v>10</v>
      </c>
    </row>
    <row r="32" spans="1:10" s="148" customFormat="1" ht="23.25" customHeight="1" hidden="1">
      <c r="A32" s="227" t="s">
        <v>189</v>
      </c>
      <c r="B32" s="229" t="s">
        <v>86</v>
      </c>
      <c r="C32" s="229" t="s">
        <v>31</v>
      </c>
      <c r="D32" s="229" t="s">
        <v>65</v>
      </c>
      <c r="E32" s="230" t="s">
        <v>188</v>
      </c>
      <c r="F32" s="228">
        <v>805</v>
      </c>
      <c r="G32" s="229" t="s">
        <v>92</v>
      </c>
      <c r="H32" s="246">
        <v>3</v>
      </c>
      <c r="I32" s="212"/>
      <c r="J32" s="34" t="e">
        <f>J33</f>
        <v>#REF!</v>
      </c>
    </row>
    <row r="33" spans="1:10" s="148" customFormat="1" ht="35.25" customHeight="1" hidden="1">
      <c r="A33" s="236" t="s">
        <v>126</v>
      </c>
      <c r="B33" s="229" t="s">
        <v>86</v>
      </c>
      <c r="C33" s="229" t="s">
        <v>31</v>
      </c>
      <c r="D33" s="229" t="s">
        <v>65</v>
      </c>
      <c r="E33" s="230" t="s">
        <v>188</v>
      </c>
      <c r="F33" s="228">
        <v>805</v>
      </c>
      <c r="G33" s="229" t="s">
        <v>92</v>
      </c>
      <c r="H33" s="246">
        <v>3</v>
      </c>
      <c r="I33" s="212">
        <v>240</v>
      </c>
      <c r="J33" s="34" t="e">
        <f>'приложение 6'!#REF!</f>
        <v>#REF!</v>
      </c>
    </row>
    <row r="34" spans="1:10" s="148" customFormat="1" ht="27.75" customHeight="1">
      <c r="A34" s="264" t="s">
        <v>208</v>
      </c>
      <c r="B34" s="215" t="s">
        <v>86</v>
      </c>
      <c r="C34" s="215" t="s">
        <v>31</v>
      </c>
      <c r="D34" s="215" t="s">
        <v>65</v>
      </c>
      <c r="E34" s="215" t="s">
        <v>207</v>
      </c>
      <c r="F34" s="35">
        <v>805</v>
      </c>
      <c r="G34" s="215" t="s">
        <v>92</v>
      </c>
      <c r="H34" s="212">
        <v>3</v>
      </c>
      <c r="I34" s="212"/>
      <c r="J34" s="34">
        <f>J35</f>
        <v>323.7</v>
      </c>
    </row>
    <row r="35" spans="1:10" s="148" customFormat="1" ht="41.25" customHeight="1">
      <c r="A35" s="247" t="s">
        <v>126</v>
      </c>
      <c r="B35" s="215" t="s">
        <v>86</v>
      </c>
      <c r="C35" s="215" t="s">
        <v>31</v>
      </c>
      <c r="D35" s="215" t="s">
        <v>65</v>
      </c>
      <c r="E35" s="215" t="s">
        <v>207</v>
      </c>
      <c r="F35" s="35">
        <v>8050</v>
      </c>
      <c r="G35" s="215" t="s">
        <v>92</v>
      </c>
      <c r="H35" s="212">
        <v>3</v>
      </c>
      <c r="I35" s="212">
        <v>240</v>
      </c>
      <c r="J35" s="34">
        <f>'приложение 6'!J138</f>
        <v>323.7</v>
      </c>
    </row>
    <row r="36" spans="1:10" s="176" customFormat="1" ht="72.75" customHeight="1" hidden="1">
      <c r="A36" s="306" t="s">
        <v>173</v>
      </c>
      <c r="B36" s="307" t="s">
        <v>86</v>
      </c>
      <c r="C36" s="307" t="s">
        <v>31</v>
      </c>
      <c r="D36" s="307" t="s">
        <v>90</v>
      </c>
      <c r="E36" s="307" t="s">
        <v>60</v>
      </c>
      <c r="F36" s="308">
        <v>805</v>
      </c>
      <c r="G36" s="307" t="s">
        <v>86</v>
      </c>
      <c r="H36" s="309" t="s">
        <v>64</v>
      </c>
      <c r="I36" s="136"/>
      <c r="J36" s="310">
        <f>J37</f>
        <v>0</v>
      </c>
    </row>
    <row r="37" spans="1:10" s="194" customFormat="1" ht="102" customHeight="1" hidden="1">
      <c r="A37" s="311" t="s">
        <v>156</v>
      </c>
      <c r="B37" s="302" t="s">
        <v>86</v>
      </c>
      <c r="C37" s="302" t="s">
        <v>31</v>
      </c>
      <c r="D37" s="302" t="s">
        <v>90</v>
      </c>
      <c r="E37" s="302" t="s">
        <v>157</v>
      </c>
      <c r="F37" s="303">
        <v>805</v>
      </c>
      <c r="G37" s="302" t="s">
        <v>86</v>
      </c>
      <c r="H37" s="312" t="s">
        <v>64</v>
      </c>
      <c r="I37" s="305"/>
      <c r="J37" s="304">
        <f>J38</f>
        <v>0</v>
      </c>
    </row>
    <row r="38" spans="1:10" s="148" customFormat="1" ht="20.25" customHeight="1" hidden="1">
      <c r="A38" s="134" t="s">
        <v>24</v>
      </c>
      <c r="B38" s="143" t="s">
        <v>86</v>
      </c>
      <c r="C38" s="143" t="s">
        <v>31</v>
      </c>
      <c r="D38" s="143" t="s">
        <v>90</v>
      </c>
      <c r="E38" s="143" t="s">
        <v>157</v>
      </c>
      <c r="F38" s="144">
        <v>805</v>
      </c>
      <c r="G38" s="143" t="s">
        <v>86</v>
      </c>
      <c r="H38" s="137" t="s">
        <v>64</v>
      </c>
      <c r="I38" s="136">
        <v>540</v>
      </c>
      <c r="J38" s="139">
        <f>'приложение 6'!J50</f>
        <v>0</v>
      </c>
    </row>
    <row r="39" spans="1:10" s="176" customFormat="1" ht="39" customHeight="1">
      <c r="A39" s="296" t="s">
        <v>172</v>
      </c>
      <c r="B39" s="211" t="s">
        <v>86</v>
      </c>
      <c r="C39" s="211" t="s">
        <v>31</v>
      </c>
      <c r="D39" s="211" t="s">
        <v>64</v>
      </c>
      <c r="E39" s="260" t="s">
        <v>60</v>
      </c>
      <c r="F39" s="259">
        <v>805</v>
      </c>
      <c r="G39" s="260" t="s">
        <v>64</v>
      </c>
      <c r="H39" s="221" t="s">
        <v>166</v>
      </c>
      <c r="I39" s="238"/>
      <c r="J39" s="210">
        <f>J40</f>
        <v>156.3</v>
      </c>
    </row>
    <row r="40" spans="1:10" s="194" customFormat="1" ht="56.25" customHeight="1">
      <c r="A40" s="255" t="s">
        <v>154</v>
      </c>
      <c r="B40" s="229" t="s">
        <v>86</v>
      </c>
      <c r="C40" s="229" t="s">
        <v>31</v>
      </c>
      <c r="D40" s="229" t="s">
        <v>64</v>
      </c>
      <c r="E40" s="262" t="s">
        <v>155</v>
      </c>
      <c r="F40" s="263">
        <v>805</v>
      </c>
      <c r="G40" s="262" t="s">
        <v>64</v>
      </c>
      <c r="H40" s="230" t="s">
        <v>166</v>
      </c>
      <c r="I40" s="246"/>
      <c r="J40" s="231">
        <f>J41</f>
        <v>156.3</v>
      </c>
    </row>
    <row r="41" spans="1:10" s="148" customFormat="1" ht="43.5" customHeight="1">
      <c r="A41" s="236" t="s">
        <v>126</v>
      </c>
      <c r="B41" s="215" t="s">
        <v>86</v>
      </c>
      <c r="C41" s="215" t="s">
        <v>31</v>
      </c>
      <c r="D41" s="215" t="s">
        <v>64</v>
      </c>
      <c r="E41" s="248" t="s">
        <v>155</v>
      </c>
      <c r="F41" s="249">
        <v>805</v>
      </c>
      <c r="G41" s="248" t="s">
        <v>64</v>
      </c>
      <c r="H41" s="213" t="s">
        <v>166</v>
      </c>
      <c r="I41" s="212">
        <v>240</v>
      </c>
      <c r="J41" s="34">
        <f>'приложение 6'!J113</f>
        <v>156.3</v>
      </c>
    </row>
    <row r="42" spans="1:10" s="176" customFormat="1" ht="53.25" customHeight="1">
      <c r="A42" s="207" t="s">
        <v>175</v>
      </c>
      <c r="B42" s="211" t="s">
        <v>86</v>
      </c>
      <c r="C42" s="211" t="s">
        <v>31</v>
      </c>
      <c r="D42" s="211" t="s">
        <v>92</v>
      </c>
      <c r="E42" s="211" t="s">
        <v>60</v>
      </c>
      <c r="F42" s="259">
        <v>805</v>
      </c>
      <c r="G42" s="260" t="s">
        <v>93</v>
      </c>
      <c r="H42" s="221" t="s">
        <v>93</v>
      </c>
      <c r="I42" s="212"/>
      <c r="J42" s="210">
        <f>J43</f>
        <v>1.2</v>
      </c>
    </row>
    <row r="43" spans="1:10" s="194" customFormat="1" ht="71.25" customHeight="1">
      <c r="A43" s="261" t="s">
        <v>151</v>
      </c>
      <c r="B43" s="229" t="s">
        <v>86</v>
      </c>
      <c r="C43" s="229" t="s">
        <v>31</v>
      </c>
      <c r="D43" s="229" t="s">
        <v>92</v>
      </c>
      <c r="E43" s="229" t="s">
        <v>152</v>
      </c>
      <c r="F43" s="263">
        <v>805</v>
      </c>
      <c r="G43" s="262" t="s">
        <v>93</v>
      </c>
      <c r="H43" s="230" t="s">
        <v>93</v>
      </c>
      <c r="I43" s="246"/>
      <c r="J43" s="231">
        <f>J44</f>
        <v>1.2</v>
      </c>
    </row>
    <row r="44" spans="1:10" s="148" customFormat="1" ht="21" customHeight="1">
      <c r="A44" s="214" t="s">
        <v>24</v>
      </c>
      <c r="B44" s="215" t="s">
        <v>86</v>
      </c>
      <c r="C44" s="215" t="s">
        <v>31</v>
      </c>
      <c r="D44" s="215" t="s">
        <v>92</v>
      </c>
      <c r="E44" s="215" t="s">
        <v>152</v>
      </c>
      <c r="F44" s="249">
        <v>805</v>
      </c>
      <c r="G44" s="248" t="s">
        <v>93</v>
      </c>
      <c r="H44" s="213" t="s">
        <v>93</v>
      </c>
      <c r="I44" s="212">
        <v>540</v>
      </c>
      <c r="J44" s="34">
        <f>'приложение 6'!J168</f>
        <v>1.2</v>
      </c>
    </row>
    <row r="45" spans="1:10" s="176" customFormat="1" ht="34.5" customHeight="1" hidden="1">
      <c r="A45" s="306" t="s">
        <v>176</v>
      </c>
      <c r="B45" s="307" t="s">
        <v>86</v>
      </c>
      <c r="C45" s="307" t="s">
        <v>31</v>
      </c>
      <c r="D45" s="307" t="s">
        <v>87</v>
      </c>
      <c r="E45" s="307" t="s">
        <v>60</v>
      </c>
      <c r="F45" s="308">
        <v>805</v>
      </c>
      <c r="G45" s="307" t="s">
        <v>88</v>
      </c>
      <c r="H45" s="309" t="s">
        <v>86</v>
      </c>
      <c r="I45" s="313"/>
      <c r="J45" s="310">
        <f>J46</f>
        <v>0</v>
      </c>
    </row>
    <row r="46" spans="1:10" s="194" customFormat="1" ht="34.5" customHeight="1" hidden="1">
      <c r="A46" s="314" t="s">
        <v>177</v>
      </c>
      <c r="B46" s="302" t="s">
        <v>86</v>
      </c>
      <c r="C46" s="302" t="s">
        <v>31</v>
      </c>
      <c r="D46" s="302" t="s">
        <v>87</v>
      </c>
      <c r="E46" s="302" t="s">
        <v>168</v>
      </c>
      <c r="F46" s="303">
        <v>805</v>
      </c>
      <c r="G46" s="302" t="s">
        <v>88</v>
      </c>
      <c r="H46" s="312" t="s">
        <v>86</v>
      </c>
      <c r="I46" s="305"/>
      <c r="J46" s="304">
        <f>J47</f>
        <v>0</v>
      </c>
    </row>
    <row r="47" spans="1:10" s="176" customFormat="1" ht="37.5" customHeight="1" hidden="1">
      <c r="A47" s="187" t="s">
        <v>126</v>
      </c>
      <c r="B47" s="143" t="s">
        <v>86</v>
      </c>
      <c r="C47" s="143" t="s">
        <v>31</v>
      </c>
      <c r="D47" s="143" t="s">
        <v>87</v>
      </c>
      <c r="E47" s="143" t="s">
        <v>168</v>
      </c>
      <c r="F47" s="144">
        <v>805</v>
      </c>
      <c r="G47" s="143" t="s">
        <v>88</v>
      </c>
      <c r="H47" s="137" t="s">
        <v>86</v>
      </c>
      <c r="I47" s="136">
        <v>240</v>
      </c>
      <c r="J47" s="139">
        <f>'приложение 6'!J181</f>
        <v>0</v>
      </c>
    </row>
    <row r="48" spans="1:10" s="176" customFormat="1" ht="24.75" customHeight="1">
      <c r="A48" s="296" t="s">
        <v>209</v>
      </c>
      <c r="B48" s="211" t="s">
        <v>86</v>
      </c>
      <c r="C48" s="211" t="s">
        <v>31</v>
      </c>
      <c r="D48" s="211" t="s">
        <v>93</v>
      </c>
      <c r="E48" s="211" t="s">
        <v>60</v>
      </c>
      <c r="F48" s="208">
        <v>805</v>
      </c>
      <c r="G48" s="211" t="s">
        <v>92</v>
      </c>
      <c r="H48" s="221" t="s">
        <v>86</v>
      </c>
      <c r="I48" s="238"/>
      <c r="J48" s="210">
        <f>J49</f>
        <v>20.3</v>
      </c>
    </row>
    <row r="49" spans="1:10" s="176" customFormat="1" ht="105.75" customHeight="1">
      <c r="A49" s="236" t="s">
        <v>142</v>
      </c>
      <c r="B49" s="215" t="s">
        <v>86</v>
      </c>
      <c r="C49" s="215" t="s">
        <v>31</v>
      </c>
      <c r="D49" s="215" t="s">
        <v>93</v>
      </c>
      <c r="E49" s="213" t="s">
        <v>143</v>
      </c>
      <c r="F49" s="35">
        <v>805</v>
      </c>
      <c r="G49" s="215" t="s">
        <v>92</v>
      </c>
      <c r="H49" s="213" t="s">
        <v>86</v>
      </c>
      <c r="I49" s="212"/>
      <c r="J49" s="34">
        <f>J50</f>
        <v>20.3</v>
      </c>
    </row>
    <row r="50" spans="1:10" s="176" customFormat="1" ht="45.75" customHeight="1">
      <c r="A50" s="236" t="s">
        <v>126</v>
      </c>
      <c r="B50" s="215" t="s">
        <v>86</v>
      </c>
      <c r="C50" s="215" t="s">
        <v>31</v>
      </c>
      <c r="D50" s="215" t="s">
        <v>93</v>
      </c>
      <c r="E50" s="213" t="s">
        <v>143</v>
      </c>
      <c r="F50" s="35">
        <v>805</v>
      </c>
      <c r="G50" s="215" t="s">
        <v>92</v>
      </c>
      <c r="H50" s="213" t="s">
        <v>86</v>
      </c>
      <c r="I50" s="212">
        <v>240</v>
      </c>
      <c r="J50" s="34">
        <f>'приложение 6'!J119</f>
        <v>20.3</v>
      </c>
    </row>
    <row r="51" spans="1:10" s="176" customFormat="1" ht="38.25" customHeight="1">
      <c r="A51" s="296" t="s">
        <v>210</v>
      </c>
      <c r="B51" s="211" t="s">
        <v>86</v>
      </c>
      <c r="C51" s="211" t="s">
        <v>31</v>
      </c>
      <c r="D51" s="211" t="s">
        <v>211</v>
      </c>
      <c r="E51" s="211" t="s">
        <v>60</v>
      </c>
      <c r="F51" s="208">
        <v>805</v>
      </c>
      <c r="G51" s="211" t="s">
        <v>92</v>
      </c>
      <c r="H51" s="221" t="s">
        <v>92</v>
      </c>
      <c r="I51" s="238"/>
      <c r="J51" s="210">
        <f>J52</f>
        <v>188.2</v>
      </c>
    </row>
    <row r="52" spans="1:10" s="176" customFormat="1" ht="69.75" customHeight="1">
      <c r="A52" s="236" t="s">
        <v>144</v>
      </c>
      <c r="B52" s="215" t="s">
        <v>86</v>
      </c>
      <c r="C52" s="215" t="s">
        <v>31</v>
      </c>
      <c r="D52" s="215" t="s">
        <v>211</v>
      </c>
      <c r="E52" s="213" t="s">
        <v>145</v>
      </c>
      <c r="F52" s="35">
        <v>805</v>
      </c>
      <c r="G52" s="215" t="s">
        <v>92</v>
      </c>
      <c r="H52" s="213" t="s">
        <v>92</v>
      </c>
      <c r="I52" s="212"/>
      <c r="J52" s="34">
        <f>J53+J54</f>
        <v>188.2</v>
      </c>
    </row>
    <row r="53" spans="1:10" s="176" customFormat="1" ht="17.25" customHeight="1">
      <c r="A53" s="214" t="s">
        <v>124</v>
      </c>
      <c r="B53" s="215" t="s">
        <v>86</v>
      </c>
      <c r="C53" s="215" t="s">
        <v>31</v>
      </c>
      <c r="D53" s="215" t="s">
        <v>211</v>
      </c>
      <c r="E53" s="213" t="s">
        <v>145</v>
      </c>
      <c r="F53" s="35">
        <v>805</v>
      </c>
      <c r="G53" s="215" t="s">
        <v>92</v>
      </c>
      <c r="H53" s="213" t="s">
        <v>92</v>
      </c>
      <c r="I53" s="212">
        <v>120</v>
      </c>
      <c r="J53" s="34">
        <f>'приложение 6'!J158</f>
        <v>125</v>
      </c>
    </row>
    <row r="54" spans="1:10" s="176" customFormat="1" ht="45.75" customHeight="1">
      <c r="A54" s="236" t="s">
        <v>126</v>
      </c>
      <c r="B54" s="215" t="s">
        <v>86</v>
      </c>
      <c r="C54" s="215" t="s">
        <v>31</v>
      </c>
      <c r="D54" s="215" t="s">
        <v>211</v>
      </c>
      <c r="E54" s="213" t="s">
        <v>145</v>
      </c>
      <c r="F54" s="35">
        <v>805</v>
      </c>
      <c r="G54" s="215" t="s">
        <v>92</v>
      </c>
      <c r="H54" s="213" t="s">
        <v>92</v>
      </c>
      <c r="I54" s="212">
        <v>240</v>
      </c>
      <c r="J54" s="34">
        <f>'приложение 6'!J161</f>
        <v>63.2</v>
      </c>
    </row>
    <row r="55" spans="1:10" s="148" customFormat="1" ht="18">
      <c r="A55" s="250" t="s">
        <v>16</v>
      </c>
      <c r="B55" s="297"/>
      <c r="C55" s="297"/>
      <c r="D55" s="297"/>
      <c r="E55" s="211"/>
      <c r="F55" s="208"/>
      <c r="G55" s="208"/>
      <c r="H55" s="35"/>
      <c r="I55" s="35"/>
      <c r="J55" s="210">
        <f>J19+J24+J36+J39+J42+J45+J48+J51</f>
        <v>1258.6</v>
      </c>
    </row>
    <row r="56" spans="1:10" ht="15.75" customHeight="1">
      <c r="A56" s="39"/>
      <c r="B56" s="105"/>
      <c r="C56" s="105"/>
      <c r="D56" s="105"/>
      <c r="E56" s="100"/>
      <c r="F56" s="100"/>
      <c r="G56" s="100"/>
      <c r="H56" s="40"/>
      <c r="I56" s="40"/>
      <c r="J56" s="41" t="s">
        <v>252</v>
      </c>
    </row>
    <row r="57" spans="2:10" ht="18">
      <c r="B57" s="106"/>
      <c r="C57" s="106"/>
      <c r="D57" s="106"/>
      <c r="J57" s="43"/>
    </row>
  </sheetData>
  <sheetProtection/>
  <mergeCells count="14">
    <mergeCell ref="A15:A16"/>
    <mergeCell ref="H15:H16"/>
    <mergeCell ref="I15:I16"/>
    <mergeCell ref="B15:E16"/>
    <mergeCell ref="E6:J6"/>
    <mergeCell ref="E5:J5"/>
    <mergeCell ref="B17:E17"/>
    <mergeCell ref="F15:F16"/>
    <mergeCell ref="G15:G16"/>
    <mergeCell ref="D9:G9"/>
    <mergeCell ref="A13:J13"/>
    <mergeCell ref="A11:J11"/>
    <mergeCell ref="A12:J12"/>
    <mergeCell ref="E8:J8"/>
  </mergeCells>
  <printOptions/>
  <pageMargins left="0.7480314960629921" right="0.2362204724409449" top="0.5118110236220472" bottom="0.5118110236220472" header="0.5118110236220472" footer="0.5118110236220472"/>
  <pageSetup fitToHeight="0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51"/>
  <sheetViews>
    <sheetView zoomScalePageLayoutView="0" workbookViewId="0" topLeftCell="A20">
      <selection activeCell="A43" sqref="A43:IV48"/>
    </sheetView>
  </sheetViews>
  <sheetFormatPr defaultColWidth="9.140625" defaultRowHeight="12.75"/>
  <cols>
    <col min="1" max="1" width="57.8515625" style="42" customWidth="1"/>
    <col min="2" max="2" width="4.28125" style="42" customWidth="1"/>
    <col min="3" max="3" width="3.421875" style="42" customWidth="1"/>
    <col min="4" max="4" width="3.57421875" style="42" customWidth="1"/>
    <col min="5" max="5" width="9.140625" style="99" customWidth="1"/>
    <col min="6" max="6" width="6.28125" style="99" customWidth="1"/>
    <col min="7" max="7" width="6.00390625" style="99" customWidth="1"/>
    <col min="8" max="8" width="6.28125" style="99" customWidth="1"/>
    <col min="9" max="9" width="6.421875" style="99" customWidth="1"/>
    <col min="10" max="10" width="10.57421875" style="44" customWidth="1"/>
    <col min="11" max="11" width="10.57421875" style="1" customWidth="1"/>
    <col min="12" max="16384" width="9.140625" style="1" customWidth="1"/>
  </cols>
  <sheetData>
    <row r="1" spans="1:13" s="2" customFormat="1" ht="15">
      <c r="A1" s="18"/>
      <c r="B1" s="18"/>
      <c r="C1" s="18"/>
      <c r="D1" s="18"/>
      <c r="E1" s="381" t="s">
        <v>222</v>
      </c>
      <c r="F1" s="381"/>
      <c r="G1" s="381"/>
      <c r="H1" s="381"/>
      <c r="I1" s="381"/>
      <c r="J1" s="381"/>
      <c r="K1" s="86"/>
      <c r="L1" s="86"/>
      <c r="M1" s="86"/>
    </row>
    <row r="2" spans="1:13" s="2" customFormat="1" ht="15">
      <c r="A2" s="18"/>
      <c r="B2" s="18"/>
      <c r="C2" s="18"/>
      <c r="D2" s="18"/>
      <c r="E2" s="381" t="s">
        <v>30</v>
      </c>
      <c r="F2" s="381"/>
      <c r="G2" s="381"/>
      <c r="H2" s="381"/>
      <c r="I2" s="381"/>
      <c r="J2" s="381"/>
      <c r="K2" s="86"/>
      <c r="L2" s="86"/>
      <c r="M2" s="86"/>
    </row>
    <row r="3" spans="1:13" s="2" customFormat="1" ht="15">
      <c r="A3" s="18"/>
      <c r="B3" s="18"/>
      <c r="C3" s="18"/>
      <c r="D3" s="18"/>
      <c r="E3" s="202" t="s">
        <v>160</v>
      </c>
      <c r="F3" s="202"/>
      <c r="G3" s="202"/>
      <c r="H3" s="202"/>
      <c r="I3" s="202"/>
      <c r="J3" s="202"/>
      <c r="K3" s="86"/>
      <c r="L3" s="86"/>
      <c r="M3" s="86"/>
    </row>
    <row r="4" spans="5:13" ht="18">
      <c r="E4" s="381" t="s">
        <v>215</v>
      </c>
      <c r="F4" s="381"/>
      <c r="G4" s="381"/>
      <c r="H4" s="381"/>
      <c r="I4" s="381"/>
      <c r="J4" s="381"/>
      <c r="K4" s="91"/>
      <c r="L4" s="91"/>
      <c r="M4" s="91"/>
    </row>
    <row r="5" spans="1:13" s="2" customFormat="1" ht="15">
      <c r="A5" s="101"/>
      <c r="B5" s="101"/>
      <c r="C5" s="101"/>
      <c r="D5" s="101"/>
      <c r="E5" s="101"/>
      <c r="F5" s="101"/>
      <c r="G5" s="101"/>
      <c r="H5" s="101"/>
      <c r="I5" s="101"/>
      <c r="J5" s="151"/>
      <c r="K5" s="88"/>
      <c r="L5" s="88"/>
      <c r="M5" s="88"/>
    </row>
    <row r="6" spans="1:13" s="2" customFormat="1" ht="15">
      <c r="A6" s="101"/>
      <c r="B6" s="101"/>
      <c r="C6" s="101"/>
      <c r="D6" s="101"/>
      <c r="E6" s="101"/>
      <c r="F6" s="101"/>
      <c r="G6" s="101"/>
      <c r="H6" s="101"/>
      <c r="I6" s="101"/>
      <c r="J6" s="114"/>
      <c r="K6" s="88"/>
      <c r="L6" s="88"/>
      <c r="M6" s="88"/>
    </row>
    <row r="7" spans="1:13" s="2" customFormat="1" ht="18.75">
      <c r="A7" s="417" t="s">
        <v>162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88"/>
      <c r="M7" s="88"/>
    </row>
    <row r="8" spans="1:11" s="2" customFormat="1" ht="44.25" customHeight="1">
      <c r="A8" s="418" t="s">
        <v>223</v>
      </c>
      <c r="B8" s="418"/>
      <c r="C8" s="418"/>
      <c r="D8" s="418"/>
      <c r="E8" s="418"/>
      <c r="F8" s="418"/>
      <c r="G8" s="418"/>
      <c r="H8" s="418"/>
      <c r="I8" s="418"/>
      <c r="J8" s="418"/>
      <c r="K8" s="418"/>
    </row>
    <row r="9" spans="1:11" ht="3.75" customHeight="1">
      <c r="A9" s="415"/>
      <c r="B9" s="415"/>
      <c r="C9" s="415"/>
      <c r="D9" s="415"/>
      <c r="E9" s="415"/>
      <c r="F9" s="415"/>
      <c r="G9" s="415"/>
      <c r="H9" s="415"/>
      <c r="I9" s="416"/>
      <c r="J9" s="416"/>
      <c r="K9" s="46"/>
    </row>
    <row r="10" spans="1:10" ht="0.75" customHeight="1">
      <c r="A10" s="36"/>
      <c r="B10" s="36"/>
      <c r="C10" s="36"/>
      <c r="D10" s="36"/>
      <c r="E10" s="36"/>
      <c r="F10" s="36"/>
      <c r="G10" s="36"/>
      <c r="H10" s="36"/>
      <c r="I10" s="36"/>
      <c r="J10" s="204"/>
    </row>
    <row r="11" spans="1:11" ht="33" customHeight="1">
      <c r="A11" s="419" t="s">
        <v>10</v>
      </c>
      <c r="B11" s="420" t="s">
        <v>20</v>
      </c>
      <c r="C11" s="421"/>
      <c r="D11" s="421"/>
      <c r="E11" s="422"/>
      <c r="F11" s="412" t="s">
        <v>27</v>
      </c>
      <c r="G11" s="413" t="s">
        <v>18</v>
      </c>
      <c r="H11" s="413" t="s">
        <v>19</v>
      </c>
      <c r="I11" s="412" t="s">
        <v>21</v>
      </c>
      <c r="J11" s="426" t="s">
        <v>53</v>
      </c>
      <c r="K11" s="427"/>
    </row>
    <row r="12" spans="1:11" ht="22.5" customHeight="1">
      <c r="A12" s="419"/>
      <c r="B12" s="423"/>
      <c r="C12" s="424"/>
      <c r="D12" s="424"/>
      <c r="E12" s="425"/>
      <c r="F12" s="412"/>
      <c r="G12" s="413"/>
      <c r="H12" s="413"/>
      <c r="I12" s="412"/>
      <c r="J12" s="206" t="s">
        <v>192</v>
      </c>
      <c r="K12" s="104" t="s">
        <v>216</v>
      </c>
    </row>
    <row r="13" spans="1:11" ht="18">
      <c r="A13" s="37">
        <v>1</v>
      </c>
      <c r="B13" s="409">
        <v>2</v>
      </c>
      <c r="C13" s="410"/>
      <c r="D13" s="410"/>
      <c r="E13" s="411"/>
      <c r="F13" s="35">
        <v>3</v>
      </c>
      <c r="G13" s="35">
        <v>4</v>
      </c>
      <c r="H13" s="35">
        <v>5</v>
      </c>
      <c r="I13" s="35">
        <v>6</v>
      </c>
      <c r="J13" s="37">
        <v>7</v>
      </c>
      <c r="K13" s="37">
        <v>8</v>
      </c>
    </row>
    <row r="14" spans="1:11" s="148" customFormat="1" ht="57" customHeight="1">
      <c r="A14" s="290" t="s">
        <v>241</v>
      </c>
      <c r="B14" s="291" t="s">
        <v>242</v>
      </c>
      <c r="C14" s="291" t="s">
        <v>31</v>
      </c>
      <c r="D14" s="291" t="s">
        <v>61</v>
      </c>
      <c r="E14" s="211" t="s">
        <v>60</v>
      </c>
      <c r="F14" s="208"/>
      <c r="G14" s="208"/>
      <c r="H14" s="212"/>
      <c r="I14" s="212"/>
      <c r="J14" s="210"/>
      <c r="K14" s="298"/>
    </row>
    <row r="15" spans="1:11" s="176" customFormat="1" ht="39" customHeight="1">
      <c r="A15" s="292" t="s">
        <v>174</v>
      </c>
      <c r="B15" s="293" t="s">
        <v>242</v>
      </c>
      <c r="C15" s="293" t="s">
        <v>31</v>
      </c>
      <c r="D15" s="293" t="s">
        <v>86</v>
      </c>
      <c r="E15" s="211" t="s">
        <v>60</v>
      </c>
      <c r="F15" s="208">
        <v>805</v>
      </c>
      <c r="G15" s="211" t="s">
        <v>90</v>
      </c>
      <c r="H15" s="294">
        <v>10</v>
      </c>
      <c r="I15" s="238"/>
      <c r="J15" s="210">
        <f>J17</f>
        <v>100</v>
      </c>
      <c r="K15" s="210">
        <f>K17</f>
        <v>100</v>
      </c>
    </row>
    <row r="16" spans="1:11" s="194" customFormat="1" ht="21" customHeight="1">
      <c r="A16" s="227" t="s">
        <v>169</v>
      </c>
      <c r="B16" s="229" t="s">
        <v>242</v>
      </c>
      <c r="C16" s="229" t="s">
        <v>31</v>
      </c>
      <c r="D16" s="229" t="s">
        <v>86</v>
      </c>
      <c r="E16" s="229" t="s">
        <v>141</v>
      </c>
      <c r="F16" s="228">
        <v>805</v>
      </c>
      <c r="G16" s="229" t="s">
        <v>90</v>
      </c>
      <c r="H16" s="295">
        <v>10</v>
      </c>
      <c r="I16" s="246"/>
      <c r="J16" s="231">
        <f>J17</f>
        <v>100</v>
      </c>
      <c r="K16" s="231">
        <f>K17</f>
        <v>100</v>
      </c>
    </row>
    <row r="17" spans="1:11" s="148" customFormat="1" ht="42" customHeight="1">
      <c r="A17" s="236" t="s">
        <v>126</v>
      </c>
      <c r="B17" s="215" t="s">
        <v>242</v>
      </c>
      <c r="C17" s="215" t="s">
        <v>31</v>
      </c>
      <c r="D17" s="215" t="s">
        <v>86</v>
      </c>
      <c r="E17" s="215" t="s">
        <v>141</v>
      </c>
      <c r="F17" s="35">
        <v>805</v>
      </c>
      <c r="G17" s="215" t="s">
        <v>90</v>
      </c>
      <c r="H17" s="216">
        <v>10</v>
      </c>
      <c r="I17" s="212">
        <v>240</v>
      </c>
      <c r="J17" s="34">
        <f>'приложение 6'!K105</f>
        <v>100</v>
      </c>
      <c r="K17" s="34">
        <f>'приложение 6'!L105</f>
        <v>100</v>
      </c>
    </row>
    <row r="18" spans="1:11" s="194" customFormat="1" ht="20.25" customHeight="1" hidden="1">
      <c r="A18" s="227" t="s">
        <v>189</v>
      </c>
      <c r="B18" s="229" t="s">
        <v>86</v>
      </c>
      <c r="C18" s="229" t="s">
        <v>31</v>
      </c>
      <c r="D18" s="229" t="s">
        <v>86</v>
      </c>
      <c r="E18" s="229" t="s">
        <v>188</v>
      </c>
      <c r="F18" s="228">
        <v>805</v>
      </c>
      <c r="G18" s="229" t="s">
        <v>90</v>
      </c>
      <c r="H18" s="295">
        <v>10</v>
      </c>
      <c r="I18" s="246"/>
      <c r="J18" s="231">
        <f>J19</f>
        <v>0</v>
      </c>
      <c r="K18" s="299"/>
    </row>
    <row r="19" spans="1:11" s="148" customFormat="1" ht="34.5" customHeight="1" hidden="1">
      <c r="A19" s="236" t="s">
        <v>126</v>
      </c>
      <c r="B19" s="229" t="s">
        <v>86</v>
      </c>
      <c r="C19" s="229" t="s">
        <v>31</v>
      </c>
      <c r="D19" s="229" t="s">
        <v>86</v>
      </c>
      <c r="E19" s="229" t="s">
        <v>188</v>
      </c>
      <c r="F19" s="228">
        <v>805</v>
      </c>
      <c r="G19" s="229" t="s">
        <v>90</v>
      </c>
      <c r="H19" s="295">
        <v>10</v>
      </c>
      <c r="I19" s="212">
        <v>240</v>
      </c>
      <c r="J19" s="34">
        <f>'приложение 6'!J103</f>
        <v>0</v>
      </c>
      <c r="K19" s="298"/>
    </row>
    <row r="20" spans="1:11" s="150" customFormat="1" ht="60" customHeight="1">
      <c r="A20" s="296" t="s">
        <v>170</v>
      </c>
      <c r="B20" s="211" t="s">
        <v>242</v>
      </c>
      <c r="C20" s="211" t="s">
        <v>31</v>
      </c>
      <c r="D20" s="211" t="s">
        <v>65</v>
      </c>
      <c r="E20" s="211" t="s">
        <v>60</v>
      </c>
      <c r="F20" s="208">
        <v>805</v>
      </c>
      <c r="G20" s="211" t="s">
        <v>92</v>
      </c>
      <c r="H20" s="238">
        <v>3</v>
      </c>
      <c r="I20" s="238"/>
      <c r="J20" s="210">
        <f>J22+J24+J26+J28</f>
        <v>733.2</v>
      </c>
      <c r="K20" s="210">
        <f>K22+K24+K26+K28</f>
        <v>733.2</v>
      </c>
    </row>
    <row r="21" spans="1:11" s="195" customFormat="1" ht="36" customHeight="1">
      <c r="A21" s="261" t="s">
        <v>205</v>
      </c>
      <c r="B21" s="229" t="s">
        <v>242</v>
      </c>
      <c r="C21" s="229" t="s">
        <v>31</v>
      </c>
      <c r="D21" s="229" t="s">
        <v>65</v>
      </c>
      <c r="E21" s="229" t="s">
        <v>167</v>
      </c>
      <c r="F21" s="228">
        <v>805</v>
      </c>
      <c r="G21" s="229" t="s">
        <v>92</v>
      </c>
      <c r="H21" s="246">
        <v>3</v>
      </c>
      <c r="I21" s="242"/>
      <c r="J21" s="231">
        <f>J22</f>
        <v>573.2</v>
      </c>
      <c r="K21" s="231">
        <f>K22</f>
        <v>573.2</v>
      </c>
    </row>
    <row r="22" spans="1:11" s="150" customFormat="1" ht="37.5" customHeight="1">
      <c r="A22" s="236" t="s">
        <v>126</v>
      </c>
      <c r="B22" s="215" t="s">
        <v>242</v>
      </c>
      <c r="C22" s="215" t="s">
        <v>31</v>
      </c>
      <c r="D22" s="215" t="s">
        <v>65</v>
      </c>
      <c r="E22" s="215" t="s">
        <v>167</v>
      </c>
      <c r="F22" s="35">
        <v>805</v>
      </c>
      <c r="G22" s="215" t="s">
        <v>92</v>
      </c>
      <c r="H22" s="212">
        <v>3</v>
      </c>
      <c r="I22" s="212">
        <v>240</v>
      </c>
      <c r="J22" s="34">
        <f>'приложение 6'!K143</f>
        <v>573.2</v>
      </c>
      <c r="K22" s="34">
        <f>'приложение 6'!L143</f>
        <v>573.2</v>
      </c>
    </row>
    <row r="23" spans="1:11" s="194" customFormat="1" ht="29.25" customHeight="1" hidden="1">
      <c r="A23" s="300" t="s">
        <v>146</v>
      </c>
      <c r="B23" s="302" t="s">
        <v>242</v>
      </c>
      <c r="C23" s="302" t="s">
        <v>31</v>
      </c>
      <c r="D23" s="302" t="s">
        <v>65</v>
      </c>
      <c r="E23" s="302" t="s">
        <v>147</v>
      </c>
      <c r="F23" s="303">
        <v>805</v>
      </c>
      <c r="G23" s="302" t="s">
        <v>92</v>
      </c>
      <c r="H23" s="305">
        <v>3</v>
      </c>
      <c r="I23" s="305"/>
      <c r="J23" s="304">
        <f>J24</f>
        <v>0</v>
      </c>
      <c r="K23" s="304">
        <f>K24</f>
        <v>0</v>
      </c>
    </row>
    <row r="24" spans="1:11" s="148" customFormat="1" ht="36" customHeight="1" hidden="1">
      <c r="A24" s="187" t="s">
        <v>126</v>
      </c>
      <c r="B24" s="143" t="s">
        <v>242</v>
      </c>
      <c r="C24" s="143" t="s">
        <v>31</v>
      </c>
      <c r="D24" s="143" t="s">
        <v>65</v>
      </c>
      <c r="E24" s="143" t="s">
        <v>147</v>
      </c>
      <c r="F24" s="144">
        <v>805</v>
      </c>
      <c r="G24" s="143" t="s">
        <v>92</v>
      </c>
      <c r="H24" s="136">
        <v>3</v>
      </c>
      <c r="I24" s="136">
        <v>240</v>
      </c>
      <c r="J24" s="139">
        <f>'приложение 6'!K146</f>
        <v>0</v>
      </c>
      <c r="K24" s="139">
        <f>'приложение 6'!L146</f>
        <v>0</v>
      </c>
    </row>
    <row r="25" spans="1:11" s="194" customFormat="1" ht="38.25" customHeight="1">
      <c r="A25" s="255" t="s">
        <v>148</v>
      </c>
      <c r="B25" s="229" t="s">
        <v>242</v>
      </c>
      <c r="C25" s="229" t="s">
        <v>31</v>
      </c>
      <c r="D25" s="229" t="s">
        <v>65</v>
      </c>
      <c r="E25" s="229" t="s">
        <v>149</v>
      </c>
      <c r="F25" s="228">
        <v>805</v>
      </c>
      <c r="G25" s="229" t="s">
        <v>92</v>
      </c>
      <c r="H25" s="246">
        <v>3</v>
      </c>
      <c r="I25" s="246"/>
      <c r="J25" s="231">
        <f>J26</f>
        <v>40</v>
      </c>
      <c r="K25" s="231">
        <f>K26</f>
        <v>40</v>
      </c>
    </row>
    <row r="26" spans="1:12" s="148" customFormat="1" ht="38.25" customHeight="1">
      <c r="A26" s="236" t="s">
        <v>126</v>
      </c>
      <c r="B26" s="215" t="s">
        <v>242</v>
      </c>
      <c r="C26" s="215" t="s">
        <v>31</v>
      </c>
      <c r="D26" s="215" t="s">
        <v>65</v>
      </c>
      <c r="E26" s="215" t="s">
        <v>149</v>
      </c>
      <c r="F26" s="35">
        <v>805</v>
      </c>
      <c r="G26" s="215" t="s">
        <v>92</v>
      </c>
      <c r="H26" s="212">
        <v>3</v>
      </c>
      <c r="I26" s="212">
        <v>240</v>
      </c>
      <c r="J26" s="34">
        <f>'приложение 6'!K149</f>
        <v>40</v>
      </c>
      <c r="K26" s="34">
        <f>'приложение 6'!L149</f>
        <v>40</v>
      </c>
      <c r="L26" s="149"/>
    </row>
    <row r="27" spans="1:11" s="194" customFormat="1" ht="28.5" customHeight="1">
      <c r="A27" s="255" t="s">
        <v>171</v>
      </c>
      <c r="B27" s="229" t="s">
        <v>242</v>
      </c>
      <c r="C27" s="229" t="s">
        <v>31</v>
      </c>
      <c r="D27" s="229" t="s">
        <v>65</v>
      </c>
      <c r="E27" s="229" t="s">
        <v>150</v>
      </c>
      <c r="F27" s="228">
        <v>805</v>
      </c>
      <c r="G27" s="229" t="s">
        <v>92</v>
      </c>
      <c r="H27" s="246">
        <v>3</v>
      </c>
      <c r="I27" s="246"/>
      <c r="J27" s="231">
        <f>J28</f>
        <v>120</v>
      </c>
      <c r="K27" s="231">
        <f>K28</f>
        <v>120</v>
      </c>
    </row>
    <row r="28" spans="1:11" s="148" customFormat="1" ht="41.25" customHeight="1">
      <c r="A28" s="236" t="s">
        <v>126</v>
      </c>
      <c r="B28" s="215" t="s">
        <v>242</v>
      </c>
      <c r="C28" s="215" t="s">
        <v>31</v>
      </c>
      <c r="D28" s="215" t="s">
        <v>65</v>
      </c>
      <c r="E28" s="215" t="s">
        <v>150</v>
      </c>
      <c r="F28" s="35">
        <v>805</v>
      </c>
      <c r="G28" s="215" t="s">
        <v>92</v>
      </c>
      <c r="H28" s="212">
        <v>3</v>
      </c>
      <c r="I28" s="212">
        <v>240</v>
      </c>
      <c r="J28" s="34">
        <f>'приложение 6'!K152</f>
        <v>120</v>
      </c>
      <c r="K28" s="34">
        <f>'приложение 6'!L152</f>
        <v>120</v>
      </c>
    </row>
    <row r="29" spans="1:11" s="148" customFormat="1" ht="23.25" customHeight="1" hidden="1">
      <c r="A29" s="227" t="s">
        <v>189</v>
      </c>
      <c r="B29" s="229" t="s">
        <v>86</v>
      </c>
      <c r="C29" s="229" t="s">
        <v>31</v>
      </c>
      <c r="D29" s="229" t="s">
        <v>65</v>
      </c>
      <c r="E29" s="230" t="s">
        <v>188</v>
      </c>
      <c r="F29" s="228">
        <v>805</v>
      </c>
      <c r="G29" s="229" t="s">
        <v>92</v>
      </c>
      <c r="H29" s="246">
        <v>3</v>
      </c>
      <c r="I29" s="212"/>
      <c r="J29" s="34" t="e">
        <f>J30</f>
        <v>#REF!</v>
      </c>
      <c r="K29" s="298"/>
    </row>
    <row r="30" spans="1:11" s="148" customFormat="1" ht="35.25" customHeight="1" hidden="1">
      <c r="A30" s="236" t="s">
        <v>126</v>
      </c>
      <c r="B30" s="229" t="s">
        <v>86</v>
      </c>
      <c r="C30" s="229" t="s">
        <v>31</v>
      </c>
      <c r="D30" s="229" t="s">
        <v>65</v>
      </c>
      <c r="E30" s="230" t="s">
        <v>188</v>
      </c>
      <c r="F30" s="228">
        <v>805</v>
      </c>
      <c r="G30" s="229" t="s">
        <v>92</v>
      </c>
      <c r="H30" s="246">
        <v>3</v>
      </c>
      <c r="I30" s="212">
        <v>240</v>
      </c>
      <c r="J30" s="34" t="e">
        <f>'приложение 6'!#REF!</f>
        <v>#REF!</v>
      </c>
      <c r="K30" s="298"/>
    </row>
    <row r="31" spans="1:11" s="176" customFormat="1" ht="72.75" customHeight="1" hidden="1">
      <c r="A31" s="306" t="s">
        <v>173</v>
      </c>
      <c r="B31" s="307" t="s">
        <v>242</v>
      </c>
      <c r="C31" s="307" t="s">
        <v>31</v>
      </c>
      <c r="D31" s="307" t="s">
        <v>90</v>
      </c>
      <c r="E31" s="307" t="s">
        <v>60</v>
      </c>
      <c r="F31" s="308">
        <v>805</v>
      </c>
      <c r="G31" s="307" t="s">
        <v>86</v>
      </c>
      <c r="H31" s="309" t="s">
        <v>64</v>
      </c>
      <c r="I31" s="136"/>
      <c r="J31" s="310">
        <f>J32</f>
        <v>0</v>
      </c>
      <c r="K31" s="310">
        <f>K32</f>
        <v>0</v>
      </c>
    </row>
    <row r="32" spans="1:11" s="194" customFormat="1" ht="102" customHeight="1" hidden="1">
      <c r="A32" s="311" t="s">
        <v>156</v>
      </c>
      <c r="B32" s="302" t="s">
        <v>242</v>
      </c>
      <c r="C32" s="302" t="s">
        <v>31</v>
      </c>
      <c r="D32" s="302" t="s">
        <v>90</v>
      </c>
      <c r="E32" s="302" t="s">
        <v>157</v>
      </c>
      <c r="F32" s="303">
        <v>805</v>
      </c>
      <c r="G32" s="302" t="s">
        <v>86</v>
      </c>
      <c r="H32" s="312" t="s">
        <v>64</v>
      </c>
      <c r="I32" s="305"/>
      <c r="J32" s="304">
        <f>J33</f>
        <v>0</v>
      </c>
      <c r="K32" s="304">
        <f>K33</f>
        <v>0</v>
      </c>
    </row>
    <row r="33" spans="1:11" s="148" customFormat="1" ht="20.25" customHeight="1" hidden="1">
      <c r="A33" s="134" t="s">
        <v>24</v>
      </c>
      <c r="B33" s="143" t="s">
        <v>242</v>
      </c>
      <c r="C33" s="143" t="s">
        <v>31</v>
      </c>
      <c r="D33" s="143" t="s">
        <v>90</v>
      </c>
      <c r="E33" s="143" t="s">
        <v>157</v>
      </c>
      <c r="F33" s="144">
        <v>805</v>
      </c>
      <c r="G33" s="143" t="s">
        <v>86</v>
      </c>
      <c r="H33" s="137" t="s">
        <v>64</v>
      </c>
      <c r="I33" s="136">
        <v>540</v>
      </c>
      <c r="J33" s="139">
        <f>'приложение 6'!J50</f>
        <v>0</v>
      </c>
      <c r="K33" s="139">
        <f>'приложение 6'!K50</f>
        <v>0</v>
      </c>
    </row>
    <row r="34" spans="1:11" s="176" customFormat="1" ht="39" customHeight="1" hidden="1">
      <c r="A34" s="315" t="s">
        <v>172</v>
      </c>
      <c r="B34" s="307" t="s">
        <v>242</v>
      </c>
      <c r="C34" s="307" t="s">
        <v>31</v>
      </c>
      <c r="D34" s="307" t="s">
        <v>64</v>
      </c>
      <c r="E34" s="316" t="s">
        <v>60</v>
      </c>
      <c r="F34" s="317">
        <v>805</v>
      </c>
      <c r="G34" s="316" t="s">
        <v>64</v>
      </c>
      <c r="H34" s="309" t="s">
        <v>166</v>
      </c>
      <c r="I34" s="313"/>
      <c r="J34" s="310">
        <f>J35</f>
        <v>0</v>
      </c>
      <c r="K34" s="310">
        <f>K35</f>
        <v>0</v>
      </c>
    </row>
    <row r="35" spans="1:11" s="194" customFormat="1" ht="56.25" customHeight="1" hidden="1">
      <c r="A35" s="300" t="s">
        <v>154</v>
      </c>
      <c r="B35" s="302" t="s">
        <v>242</v>
      </c>
      <c r="C35" s="302" t="s">
        <v>31</v>
      </c>
      <c r="D35" s="302" t="s">
        <v>64</v>
      </c>
      <c r="E35" s="318" t="s">
        <v>155</v>
      </c>
      <c r="F35" s="319">
        <v>805</v>
      </c>
      <c r="G35" s="318" t="s">
        <v>64</v>
      </c>
      <c r="H35" s="312" t="s">
        <v>166</v>
      </c>
      <c r="I35" s="305"/>
      <c r="J35" s="304">
        <f>J36</f>
        <v>0</v>
      </c>
      <c r="K35" s="304">
        <f>K36</f>
        <v>0</v>
      </c>
    </row>
    <row r="36" spans="1:11" s="148" customFormat="1" ht="43.5" customHeight="1" hidden="1">
      <c r="A36" s="187" t="s">
        <v>126</v>
      </c>
      <c r="B36" s="143" t="s">
        <v>242</v>
      </c>
      <c r="C36" s="143" t="s">
        <v>31</v>
      </c>
      <c r="D36" s="143" t="s">
        <v>64</v>
      </c>
      <c r="E36" s="320" t="s">
        <v>155</v>
      </c>
      <c r="F36" s="321">
        <v>805</v>
      </c>
      <c r="G36" s="320" t="s">
        <v>64</v>
      </c>
      <c r="H36" s="137" t="s">
        <v>166</v>
      </c>
      <c r="I36" s="136">
        <v>240</v>
      </c>
      <c r="J36" s="139">
        <v>0</v>
      </c>
      <c r="K36" s="139">
        <v>0</v>
      </c>
    </row>
    <row r="37" spans="1:11" s="176" customFormat="1" ht="53.25" customHeight="1" hidden="1">
      <c r="A37" s="306" t="s">
        <v>175</v>
      </c>
      <c r="B37" s="307" t="s">
        <v>242</v>
      </c>
      <c r="C37" s="307" t="s">
        <v>31</v>
      </c>
      <c r="D37" s="307" t="s">
        <v>92</v>
      </c>
      <c r="E37" s="307" t="s">
        <v>60</v>
      </c>
      <c r="F37" s="317">
        <v>805</v>
      </c>
      <c r="G37" s="316" t="s">
        <v>93</v>
      </c>
      <c r="H37" s="309" t="s">
        <v>93</v>
      </c>
      <c r="I37" s="136"/>
      <c r="J37" s="310">
        <f>J38</f>
        <v>0</v>
      </c>
      <c r="K37" s="310">
        <f>K38</f>
        <v>0</v>
      </c>
    </row>
    <row r="38" spans="1:11" s="194" customFormat="1" ht="71.25" customHeight="1" hidden="1">
      <c r="A38" s="314" t="s">
        <v>151</v>
      </c>
      <c r="B38" s="302" t="s">
        <v>242</v>
      </c>
      <c r="C38" s="302" t="s">
        <v>31</v>
      </c>
      <c r="D38" s="302" t="s">
        <v>92</v>
      </c>
      <c r="E38" s="302" t="s">
        <v>152</v>
      </c>
      <c r="F38" s="319">
        <v>805</v>
      </c>
      <c r="G38" s="318" t="s">
        <v>93</v>
      </c>
      <c r="H38" s="312" t="s">
        <v>93</v>
      </c>
      <c r="I38" s="305"/>
      <c r="J38" s="304">
        <f>J39</f>
        <v>0</v>
      </c>
      <c r="K38" s="304">
        <f>K39</f>
        <v>0</v>
      </c>
    </row>
    <row r="39" spans="1:11" s="148" customFormat="1" ht="21" customHeight="1" hidden="1">
      <c r="A39" s="134" t="s">
        <v>24</v>
      </c>
      <c r="B39" s="143" t="s">
        <v>242</v>
      </c>
      <c r="C39" s="143" t="s">
        <v>31</v>
      </c>
      <c r="D39" s="143" t="s">
        <v>92</v>
      </c>
      <c r="E39" s="143" t="s">
        <v>152</v>
      </c>
      <c r="F39" s="321">
        <v>805</v>
      </c>
      <c r="G39" s="320" t="s">
        <v>93</v>
      </c>
      <c r="H39" s="137" t="s">
        <v>93</v>
      </c>
      <c r="I39" s="136">
        <v>540</v>
      </c>
      <c r="J39" s="139">
        <v>0</v>
      </c>
      <c r="K39" s="139">
        <v>0</v>
      </c>
    </row>
    <row r="40" spans="1:11" s="176" customFormat="1" ht="34.5" customHeight="1">
      <c r="A40" s="207" t="s">
        <v>176</v>
      </c>
      <c r="B40" s="211" t="s">
        <v>242</v>
      </c>
      <c r="C40" s="211" t="s">
        <v>31</v>
      </c>
      <c r="D40" s="211" t="s">
        <v>87</v>
      </c>
      <c r="E40" s="211" t="s">
        <v>60</v>
      </c>
      <c r="F40" s="208">
        <v>805</v>
      </c>
      <c r="G40" s="211" t="s">
        <v>88</v>
      </c>
      <c r="H40" s="221" t="s">
        <v>86</v>
      </c>
      <c r="I40" s="238"/>
      <c r="J40" s="210">
        <f>J41</f>
        <v>50</v>
      </c>
      <c r="K40" s="210">
        <f>K41</f>
        <v>50</v>
      </c>
    </row>
    <row r="41" spans="1:11" s="194" customFormat="1" ht="34.5" customHeight="1">
      <c r="A41" s="261" t="s">
        <v>177</v>
      </c>
      <c r="B41" s="229" t="s">
        <v>242</v>
      </c>
      <c r="C41" s="229" t="s">
        <v>31</v>
      </c>
      <c r="D41" s="229" t="s">
        <v>87</v>
      </c>
      <c r="E41" s="229" t="s">
        <v>168</v>
      </c>
      <c r="F41" s="228">
        <v>805</v>
      </c>
      <c r="G41" s="229" t="s">
        <v>88</v>
      </c>
      <c r="H41" s="230" t="s">
        <v>86</v>
      </c>
      <c r="I41" s="246"/>
      <c r="J41" s="231">
        <f>J42</f>
        <v>50</v>
      </c>
      <c r="K41" s="231">
        <f>K42</f>
        <v>50</v>
      </c>
    </row>
    <row r="42" spans="1:11" s="176" customFormat="1" ht="37.5" customHeight="1">
      <c r="A42" s="236" t="s">
        <v>126</v>
      </c>
      <c r="B42" s="215" t="s">
        <v>242</v>
      </c>
      <c r="C42" s="215" t="s">
        <v>31</v>
      </c>
      <c r="D42" s="215" t="s">
        <v>87</v>
      </c>
      <c r="E42" s="215" t="s">
        <v>168</v>
      </c>
      <c r="F42" s="35">
        <v>805</v>
      </c>
      <c r="G42" s="215" t="s">
        <v>88</v>
      </c>
      <c r="H42" s="213" t="s">
        <v>86</v>
      </c>
      <c r="I42" s="212">
        <v>240</v>
      </c>
      <c r="J42" s="34">
        <f>'приложение 6'!K185</f>
        <v>50</v>
      </c>
      <c r="K42" s="34">
        <f>'приложение 6'!L185</f>
        <v>50</v>
      </c>
    </row>
    <row r="43" spans="1:11" s="176" customFormat="1" ht="24.75" customHeight="1" hidden="1">
      <c r="A43" s="315" t="s">
        <v>209</v>
      </c>
      <c r="B43" s="307" t="s">
        <v>242</v>
      </c>
      <c r="C43" s="307" t="s">
        <v>31</v>
      </c>
      <c r="D43" s="307" t="s">
        <v>93</v>
      </c>
      <c r="E43" s="307" t="s">
        <v>60</v>
      </c>
      <c r="F43" s="308">
        <v>805</v>
      </c>
      <c r="G43" s="307" t="s">
        <v>92</v>
      </c>
      <c r="H43" s="309" t="s">
        <v>86</v>
      </c>
      <c r="I43" s="313"/>
      <c r="J43" s="310">
        <f>J44</f>
        <v>0</v>
      </c>
      <c r="K43" s="310">
        <f>K44</f>
        <v>0</v>
      </c>
    </row>
    <row r="44" spans="1:11" s="176" customFormat="1" ht="105.75" customHeight="1" hidden="1">
      <c r="A44" s="187" t="s">
        <v>142</v>
      </c>
      <c r="B44" s="143" t="s">
        <v>242</v>
      </c>
      <c r="C44" s="143" t="s">
        <v>31</v>
      </c>
      <c r="D44" s="143" t="s">
        <v>93</v>
      </c>
      <c r="E44" s="137" t="s">
        <v>143</v>
      </c>
      <c r="F44" s="144">
        <v>805</v>
      </c>
      <c r="G44" s="143" t="s">
        <v>92</v>
      </c>
      <c r="H44" s="137" t="s">
        <v>86</v>
      </c>
      <c r="I44" s="136"/>
      <c r="J44" s="139">
        <f>J45</f>
        <v>0</v>
      </c>
      <c r="K44" s="139">
        <f>K45</f>
        <v>0</v>
      </c>
    </row>
    <row r="45" spans="1:11" s="176" customFormat="1" ht="45.75" customHeight="1" hidden="1">
      <c r="A45" s="187" t="s">
        <v>126</v>
      </c>
      <c r="B45" s="143" t="s">
        <v>242</v>
      </c>
      <c r="C45" s="143" t="s">
        <v>31</v>
      </c>
      <c r="D45" s="143" t="s">
        <v>93</v>
      </c>
      <c r="E45" s="137" t="s">
        <v>143</v>
      </c>
      <c r="F45" s="144">
        <v>805</v>
      </c>
      <c r="G45" s="143" t="s">
        <v>92</v>
      </c>
      <c r="H45" s="137" t="s">
        <v>86</v>
      </c>
      <c r="I45" s="136">
        <v>240</v>
      </c>
      <c r="J45" s="139">
        <v>0</v>
      </c>
      <c r="K45" s="139">
        <v>0</v>
      </c>
    </row>
    <row r="46" spans="1:11" s="176" customFormat="1" ht="38.25" customHeight="1" hidden="1">
      <c r="A46" s="315" t="s">
        <v>210</v>
      </c>
      <c r="B46" s="307" t="s">
        <v>242</v>
      </c>
      <c r="C46" s="307" t="s">
        <v>31</v>
      </c>
      <c r="D46" s="307" t="s">
        <v>211</v>
      </c>
      <c r="E46" s="307" t="s">
        <v>60</v>
      </c>
      <c r="F46" s="308">
        <v>805</v>
      </c>
      <c r="G46" s="307" t="s">
        <v>92</v>
      </c>
      <c r="H46" s="309" t="s">
        <v>92</v>
      </c>
      <c r="I46" s="313"/>
      <c r="J46" s="310">
        <f>J47</f>
        <v>0</v>
      </c>
      <c r="K46" s="310">
        <f>K47</f>
        <v>0</v>
      </c>
    </row>
    <row r="47" spans="1:11" s="176" customFormat="1" ht="69.75" customHeight="1" hidden="1">
      <c r="A47" s="187" t="s">
        <v>144</v>
      </c>
      <c r="B47" s="143" t="s">
        <v>242</v>
      </c>
      <c r="C47" s="143" t="s">
        <v>31</v>
      </c>
      <c r="D47" s="143" t="s">
        <v>211</v>
      </c>
      <c r="E47" s="137" t="s">
        <v>145</v>
      </c>
      <c r="F47" s="144">
        <v>805</v>
      </c>
      <c r="G47" s="143" t="s">
        <v>92</v>
      </c>
      <c r="H47" s="137" t="s">
        <v>92</v>
      </c>
      <c r="I47" s="136"/>
      <c r="J47" s="139">
        <f>J48</f>
        <v>0</v>
      </c>
      <c r="K47" s="139">
        <f>K48</f>
        <v>0</v>
      </c>
    </row>
    <row r="48" spans="1:11" s="176" customFormat="1" ht="45.75" customHeight="1" hidden="1">
      <c r="A48" s="187" t="s">
        <v>126</v>
      </c>
      <c r="B48" s="143" t="s">
        <v>242</v>
      </c>
      <c r="C48" s="143" t="s">
        <v>31</v>
      </c>
      <c r="D48" s="143" t="s">
        <v>211</v>
      </c>
      <c r="E48" s="137" t="s">
        <v>145</v>
      </c>
      <c r="F48" s="144">
        <v>805</v>
      </c>
      <c r="G48" s="143" t="s">
        <v>92</v>
      </c>
      <c r="H48" s="137" t="s">
        <v>92</v>
      </c>
      <c r="I48" s="136">
        <v>240</v>
      </c>
      <c r="J48" s="139">
        <v>0</v>
      </c>
      <c r="K48" s="139">
        <v>0</v>
      </c>
    </row>
    <row r="49" spans="1:11" s="148" customFormat="1" ht="18">
      <c r="A49" s="250" t="s">
        <v>16</v>
      </c>
      <c r="B49" s="297"/>
      <c r="C49" s="297"/>
      <c r="D49" s="297"/>
      <c r="E49" s="211"/>
      <c r="F49" s="208"/>
      <c r="G49" s="208"/>
      <c r="H49" s="35"/>
      <c r="I49" s="35"/>
      <c r="J49" s="210">
        <f>J15+J20+J31+J34+J37+J40+J43+J46</f>
        <v>883.2</v>
      </c>
      <c r="K49" s="210">
        <f>K15+K20+K31+K34+K37+K40+K43+K46</f>
        <v>883.2</v>
      </c>
    </row>
    <row r="50" spans="1:10" ht="15.75" customHeight="1">
      <c r="A50" s="39"/>
      <c r="B50" s="105"/>
      <c r="C50" s="105"/>
      <c r="D50" s="105"/>
      <c r="E50" s="100"/>
      <c r="F50" s="100"/>
      <c r="G50" s="100"/>
      <c r="H50" s="40"/>
      <c r="I50" s="40"/>
      <c r="J50" s="41"/>
    </row>
    <row r="51" spans="2:10" ht="18">
      <c r="B51" s="106"/>
      <c r="C51" s="106"/>
      <c r="D51" s="106"/>
      <c r="J51" s="43"/>
    </row>
  </sheetData>
  <sheetProtection/>
  <mergeCells count="14">
    <mergeCell ref="E1:J1"/>
    <mergeCell ref="E2:J2"/>
    <mergeCell ref="E4:J4"/>
    <mergeCell ref="A9:J9"/>
    <mergeCell ref="B13:E13"/>
    <mergeCell ref="J11:K11"/>
    <mergeCell ref="A7:K7"/>
    <mergeCell ref="A8:K8"/>
    <mergeCell ref="A11:A12"/>
    <mergeCell ref="B11:E12"/>
    <mergeCell ref="F11:F12"/>
    <mergeCell ref="G11:G12"/>
    <mergeCell ref="H11:H12"/>
    <mergeCell ref="I11:I12"/>
  </mergeCells>
  <printOptions/>
  <pageMargins left="0.7480314960629921" right="0.2362204724409449" top="0.5118110236220472" bottom="0.5118110236220472" header="0.5118110236220472" footer="0.5118110236220472"/>
  <pageSetup fitToHeight="1" fitToWidth="1"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8"/>
  <sheetViews>
    <sheetView tabSelected="1" zoomScaleSheetLayoutView="100" zoomScalePageLayoutView="0" workbookViewId="0" topLeftCell="A5">
      <selection activeCell="B7" sqref="B7"/>
    </sheetView>
  </sheetViews>
  <sheetFormatPr defaultColWidth="9.140625" defaultRowHeight="12.75"/>
  <cols>
    <col min="1" max="1" width="59.28125" style="46" customWidth="1"/>
    <col min="2" max="2" width="46.7109375" style="46" customWidth="1"/>
    <col min="3" max="16384" width="9.140625" style="46" customWidth="1"/>
  </cols>
  <sheetData>
    <row r="1" s="111" customFormat="1" ht="15" hidden="1">
      <c r="A1" s="109"/>
    </row>
    <row r="2" spans="1:3" s="111" customFormat="1" ht="15" hidden="1">
      <c r="A2" s="109"/>
      <c r="B2" s="430"/>
      <c r="C2" s="431"/>
    </row>
    <row r="3" spans="1:3" s="111" customFormat="1" ht="15" hidden="1">
      <c r="A3" s="109"/>
      <c r="B3" s="432"/>
      <c r="C3" s="431"/>
    </row>
    <row r="4" spans="1:3" s="111" customFormat="1" ht="15" hidden="1">
      <c r="A4" s="109"/>
      <c r="B4" s="79"/>
      <c r="C4" s="110"/>
    </row>
    <row r="5" spans="1:3" s="111" customFormat="1" ht="15">
      <c r="A5" s="109"/>
      <c r="B5" s="344" t="s">
        <v>277</v>
      </c>
      <c r="C5" s="110"/>
    </row>
    <row r="6" spans="1:3" s="111" customFormat="1" ht="15">
      <c r="A6" s="109"/>
      <c r="B6" s="344" t="s">
        <v>30</v>
      </c>
      <c r="C6" s="110"/>
    </row>
    <row r="7" spans="1:3" s="111" customFormat="1" ht="15">
      <c r="A7" s="109"/>
      <c r="B7" s="344" t="s">
        <v>287</v>
      </c>
      <c r="C7" s="110"/>
    </row>
    <row r="8" spans="1:3" s="111" customFormat="1" ht="15">
      <c r="A8" s="109"/>
      <c r="B8" s="79"/>
      <c r="C8" s="110"/>
    </row>
    <row r="9" spans="2:4" s="2" customFormat="1" ht="21" customHeight="1">
      <c r="B9" s="376" t="s">
        <v>272</v>
      </c>
      <c r="C9" s="376"/>
      <c r="D9" s="5"/>
    </row>
    <row r="10" spans="2:4" s="2" customFormat="1" ht="15">
      <c r="B10" s="377" t="s">
        <v>30</v>
      </c>
      <c r="C10" s="377"/>
      <c r="D10" s="5"/>
    </row>
    <row r="11" spans="2:4" s="2" customFormat="1" ht="15">
      <c r="B11" s="377" t="s">
        <v>160</v>
      </c>
      <c r="C11" s="377"/>
      <c r="D11" s="375"/>
    </row>
    <row r="12" spans="2:4" s="2" customFormat="1" ht="15">
      <c r="B12" s="14" t="s">
        <v>215</v>
      </c>
      <c r="C12" s="15"/>
      <c r="D12" s="5"/>
    </row>
    <row r="13" spans="1:7" ht="15">
      <c r="A13" s="47"/>
      <c r="B13" s="84"/>
      <c r="C13" s="48"/>
      <c r="D13" s="48"/>
      <c r="E13" s="45"/>
      <c r="F13" s="45"/>
      <c r="G13" s="45"/>
    </row>
    <row r="14" spans="1:7" ht="57" customHeight="1">
      <c r="A14" s="428" t="s">
        <v>224</v>
      </c>
      <c r="B14" s="429"/>
      <c r="C14" s="48"/>
      <c r="D14" s="48"/>
      <c r="E14" s="45"/>
      <c r="F14" s="45"/>
      <c r="G14" s="45"/>
    </row>
    <row r="15" spans="1:7" ht="23.25" customHeight="1">
      <c r="A15" s="47"/>
      <c r="B15" s="49" t="s">
        <v>95</v>
      </c>
      <c r="C15" s="48"/>
      <c r="D15" s="48"/>
      <c r="E15" s="45"/>
      <c r="F15" s="45"/>
      <c r="G15" s="45"/>
    </row>
    <row r="16" spans="1:2" ht="15">
      <c r="A16" s="50" t="s">
        <v>96</v>
      </c>
      <c r="B16" s="50" t="s">
        <v>113</v>
      </c>
    </row>
    <row r="17" spans="1:2" ht="15">
      <c r="A17" s="50">
        <v>1</v>
      </c>
      <c r="B17" s="50">
        <v>2</v>
      </c>
    </row>
    <row r="18" spans="1:2" ht="63">
      <c r="A18" s="60" t="s">
        <v>97</v>
      </c>
      <c r="B18" s="107">
        <v>31.3</v>
      </c>
    </row>
    <row r="19" spans="1:2" ht="36" customHeight="1">
      <c r="A19" s="60" t="s">
        <v>98</v>
      </c>
      <c r="B19" s="107">
        <v>16.5</v>
      </c>
    </row>
    <row r="20" spans="1:2" ht="87" customHeight="1">
      <c r="A20" s="60" t="s">
        <v>99</v>
      </c>
      <c r="B20" s="107">
        <v>25</v>
      </c>
    </row>
    <row r="21" spans="1:2" ht="93.75" customHeight="1">
      <c r="A21" s="60" t="s">
        <v>115</v>
      </c>
      <c r="B21" s="107">
        <v>56.7</v>
      </c>
    </row>
    <row r="22" spans="1:2" ht="117.75" customHeight="1">
      <c r="A22" s="71" t="s">
        <v>193</v>
      </c>
      <c r="B22" s="107">
        <v>28.8</v>
      </c>
    </row>
    <row r="23" spans="1:2" ht="78.75">
      <c r="A23" s="71" t="s">
        <v>194</v>
      </c>
      <c r="B23" s="107">
        <v>198.7</v>
      </c>
    </row>
    <row r="24" spans="1:2" ht="87.75" customHeight="1">
      <c r="A24" s="60" t="s">
        <v>100</v>
      </c>
      <c r="B24" s="107">
        <v>1.2</v>
      </c>
    </row>
    <row r="25" spans="1:2" ht="74.25" customHeight="1">
      <c r="A25" s="71" t="s">
        <v>186</v>
      </c>
      <c r="B25" s="107">
        <v>0.4</v>
      </c>
    </row>
    <row r="26" spans="1:2" ht="134.25" customHeight="1">
      <c r="A26" s="214" t="s">
        <v>245</v>
      </c>
      <c r="B26" s="107">
        <v>0.5</v>
      </c>
    </row>
    <row r="27" spans="1:2" ht="15">
      <c r="A27" s="50" t="s">
        <v>50</v>
      </c>
      <c r="B27" s="52">
        <f>SUM(B18:B26)</f>
        <v>359.09999999999997</v>
      </c>
    </row>
    <row r="28" ht="15">
      <c r="B28" s="80" t="s">
        <v>252</v>
      </c>
    </row>
  </sheetData>
  <sheetProtection/>
  <mergeCells count="6">
    <mergeCell ref="A14:B14"/>
    <mergeCell ref="B9:C9"/>
    <mergeCell ref="B10:C10"/>
    <mergeCell ref="B2:C2"/>
    <mergeCell ref="B3:C3"/>
    <mergeCell ref="B11:D11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26"/>
  <sheetViews>
    <sheetView zoomScale="80" zoomScaleNormal="80" zoomScaleSheetLayoutView="80" zoomScalePageLayoutView="0" workbookViewId="0" topLeftCell="A25">
      <selection activeCell="A23" sqref="A23"/>
    </sheetView>
  </sheetViews>
  <sheetFormatPr defaultColWidth="9.140625" defaultRowHeight="12.75"/>
  <cols>
    <col min="1" max="1" width="54.140625" style="46" customWidth="1"/>
    <col min="2" max="2" width="44.8515625" style="46" customWidth="1"/>
    <col min="3" max="16384" width="9.140625" style="46" customWidth="1"/>
  </cols>
  <sheetData>
    <row r="1" ht="15">
      <c r="B1" s="344" t="s">
        <v>263</v>
      </c>
    </row>
    <row r="2" ht="15">
      <c r="B2" s="344" t="s">
        <v>30</v>
      </c>
    </row>
    <row r="3" ht="15">
      <c r="B3" s="344" t="s">
        <v>269</v>
      </c>
    </row>
    <row r="5" spans="2:4" s="2" customFormat="1" ht="15">
      <c r="B5" s="381" t="s">
        <v>257</v>
      </c>
      <c r="C5" s="381"/>
      <c r="D5" s="102"/>
    </row>
    <row r="6" spans="2:4" s="2" customFormat="1" ht="15">
      <c r="B6" s="366" t="s">
        <v>30</v>
      </c>
      <c r="C6" s="366"/>
      <c r="D6" s="102"/>
    </row>
    <row r="7" spans="2:4" s="2" customFormat="1" ht="15">
      <c r="B7" s="366" t="s">
        <v>160</v>
      </c>
      <c r="C7" s="366"/>
      <c r="D7" s="367"/>
    </row>
    <row r="8" spans="2:4" s="2" customFormat="1" ht="15">
      <c r="B8" s="167" t="s">
        <v>215</v>
      </c>
      <c r="C8" s="103"/>
      <c r="D8" s="102"/>
    </row>
    <row r="9" spans="1:7" ht="15">
      <c r="A9" s="47"/>
      <c r="B9" s="151" t="s">
        <v>251</v>
      </c>
      <c r="C9" s="101"/>
      <c r="D9" s="101"/>
      <c r="E9" s="45"/>
      <c r="F9" s="45"/>
      <c r="G9" s="45"/>
    </row>
    <row r="10" spans="1:7" ht="61.5" customHeight="1">
      <c r="A10" s="428" t="s">
        <v>225</v>
      </c>
      <c r="B10" s="429"/>
      <c r="C10" s="48"/>
      <c r="D10" s="48"/>
      <c r="E10" s="45"/>
      <c r="F10" s="45"/>
      <c r="G10" s="45"/>
    </row>
    <row r="11" spans="1:7" ht="15">
      <c r="A11" s="47"/>
      <c r="B11" s="49" t="s">
        <v>95</v>
      </c>
      <c r="C11" s="48"/>
      <c r="D11" s="48"/>
      <c r="E11" s="45"/>
      <c r="F11" s="45"/>
      <c r="G11" s="45"/>
    </row>
    <row r="12" spans="1:2" ht="15">
      <c r="A12" s="50" t="s">
        <v>96</v>
      </c>
      <c r="B12" s="50" t="s">
        <v>113</v>
      </c>
    </row>
    <row r="13" spans="1:2" ht="15">
      <c r="A13" s="50">
        <v>1</v>
      </c>
      <c r="B13" s="50">
        <v>2</v>
      </c>
    </row>
    <row r="14" spans="1:2" ht="15">
      <c r="A14" s="50" t="s">
        <v>267</v>
      </c>
      <c r="B14" s="350">
        <f>B16</f>
        <v>9</v>
      </c>
    </row>
    <row r="15" spans="1:2" ht="15">
      <c r="A15" s="340" t="s">
        <v>116</v>
      </c>
      <c r="B15" s="350"/>
    </row>
    <row r="16" spans="1:2" ht="173.25">
      <c r="A16" s="71" t="s">
        <v>120</v>
      </c>
      <c r="B16" s="341">
        <f>9</f>
        <v>9</v>
      </c>
    </row>
    <row r="17" spans="1:2" ht="15.75">
      <c r="A17" s="433" t="s">
        <v>36</v>
      </c>
      <c r="B17" s="434"/>
    </row>
    <row r="18" spans="1:2" ht="94.5">
      <c r="A18" s="60" t="s">
        <v>67</v>
      </c>
      <c r="B18" s="61">
        <f>'приложение 2'!C37</f>
        <v>355.8</v>
      </c>
    </row>
    <row r="19" spans="1:2" ht="15.75">
      <c r="A19" s="338" t="s">
        <v>37</v>
      </c>
      <c r="B19" s="342">
        <f>B18</f>
        <v>355.8</v>
      </c>
    </row>
    <row r="20" spans="1:2" ht="15.75">
      <c r="A20" s="433" t="s">
        <v>268</v>
      </c>
      <c r="B20" s="434"/>
    </row>
    <row r="21" spans="1:2" ht="104.25" customHeight="1">
      <c r="A21" s="339" t="s">
        <v>67</v>
      </c>
      <c r="B21" s="342">
        <f>B23+B24+B25</f>
        <v>364.8</v>
      </c>
    </row>
    <row r="22" spans="1:2" ht="15.75">
      <c r="A22" s="60" t="s">
        <v>116</v>
      </c>
      <c r="B22" s="51"/>
    </row>
    <row r="23" spans="1:2" ht="194.25" customHeight="1">
      <c r="A23" s="71" t="s">
        <v>120</v>
      </c>
      <c r="B23" s="62">
        <f>11.3+B14</f>
        <v>20.3</v>
      </c>
    </row>
    <row r="24" spans="1:2" ht="123.75" customHeight="1">
      <c r="A24" s="71" t="s">
        <v>121</v>
      </c>
      <c r="B24" s="34">
        <v>188.2</v>
      </c>
    </row>
    <row r="25" spans="1:2" ht="54.75" customHeight="1">
      <c r="A25" s="343" t="s">
        <v>212</v>
      </c>
      <c r="B25" s="34">
        <v>156.3</v>
      </c>
    </row>
    <row r="26" ht="15">
      <c r="B26" s="80" t="s">
        <v>252</v>
      </c>
    </row>
  </sheetData>
  <sheetProtection/>
  <mergeCells count="6">
    <mergeCell ref="B5:C5"/>
    <mergeCell ref="B6:C6"/>
    <mergeCell ref="A17:B17"/>
    <mergeCell ref="A20:B20"/>
    <mergeCell ref="B7:D7"/>
    <mergeCell ref="A10:B10"/>
  </mergeCells>
  <printOptions/>
  <pageMargins left="0.7" right="0.7" top="0.75" bottom="0.75" header="0.3" footer="0.3"/>
  <pageSetup fitToHeight="1" fitToWidth="1"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18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39.57421875" style="72" customWidth="1"/>
    <col min="2" max="2" width="29.421875" style="72" customWidth="1"/>
    <col min="3" max="3" width="16.8515625" style="72" customWidth="1"/>
    <col min="4" max="16384" width="9.140625" style="72" customWidth="1"/>
  </cols>
  <sheetData>
    <row r="1" spans="1:4" ht="15.75" customHeight="1">
      <c r="A1" s="58"/>
      <c r="B1" s="381" t="s">
        <v>226</v>
      </c>
      <c r="C1" s="381"/>
      <c r="D1" s="102"/>
    </row>
    <row r="2" spans="1:4" ht="12.75" customHeight="1">
      <c r="A2" s="10"/>
      <c r="B2" s="366" t="s">
        <v>30</v>
      </c>
      <c r="C2" s="366"/>
      <c r="D2" s="102"/>
    </row>
    <row r="3" spans="1:4" ht="15" customHeight="1">
      <c r="A3" s="10"/>
      <c r="B3" s="366" t="s">
        <v>160</v>
      </c>
      <c r="C3" s="366"/>
      <c r="D3" s="367"/>
    </row>
    <row r="4" spans="1:4" ht="12.75" customHeight="1">
      <c r="A4" s="10"/>
      <c r="B4" s="167" t="s">
        <v>215</v>
      </c>
      <c r="C4" s="103"/>
      <c r="D4" s="102"/>
    </row>
    <row r="5" spans="1:4" ht="15.75" customHeight="1">
      <c r="A5" s="10"/>
      <c r="B5" s="151"/>
      <c r="C5" s="101"/>
      <c r="D5" s="101"/>
    </row>
    <row r="6" spans="2:3" ht="11.25" customHeight="1">
      <c r="B6" s="438"/>
      <c r="C6" s="438"/>
    </row>
    <row r="7" spans="1:3" ht="57.75" customHeight="1">
      <c r="A7" s="439" t="s">
        <v>227</v>
      </c>
      <c r="B7" s="440"/>
      <c r="C7" s="440"/>
    </row>
    <row r="8" ht="14.25" customHeight="1">
      <c r="C8" s="73" t="s">
        <v>17</v>
      </c>
    </row>
    <row r="9" spans="1:3" ht="39" customHeight="1">
      <c r="A9" s="74" t="s">
        <v>33</v>
      </c>
      <c r="B9" s="74" t="s">
        <v>34</v>
      </c>
      <c r="C9" s="74" t="s">
        <v>35</v>
      </c>
    </row>
    <row r="10" spans="1:3" ht="18.75">
      <c r="A10" s="74">
        <v>1</v>
      </c>
      <c r="B10" s="74">
        <v>2</v>
      </c>
      <c r="C10" s="74">
        <v>3</v>
      </c>
    </row>
    <row r="11" spans="1:3" ht="22.5" customHeight="1">
      <c r="A11" s="433" t="s">
        <v>36</v>
      </c>
      <c r="B11" s="441"/>
      <c r="C11" s="434"/>
    </row>
    <row r="12" spans="1:4" s="197" customFormat="1" ht="109.5" customHeight="1">
      <c r="A12" s="285" t="s">
        <v>67</v>
      </c>
      <c r="B12" s="75" t="s">
        <v>200</v>
      </c>
      <c r="C12" s="286">
        <v>156.3</v>
      </c>
      <c r="D12" s="196"/>
    </row>
    <row r="13" spans="1:3" s="197" customFormat="1" ht="19.5" customHeight="1">
      <c r="A13" s="249" t="s">
        <v>37</v>
      </c>
      <c r="B13" s="249"/>
      <c r="C13" s="286">
        <f>C12</f>
        <v>156.3</v>
      </c>
    </row>
    <row r="14" spans="1:3" s="197" customFormat="1" ht="18.75">
      <c r="A14" s="435" t="s">
        <v>38</v>
      </c>
      <c r="B14" s="436"/>
      <c r="C14" s="437"/>
    </row>
    <row r="15" spans="1:3" s="197" customFormat="1" ht="83.25" customHeight="1">
      <c r="A15" s="287" t="s">
        <v>154</v>
      </c>
      <c r="B15" s="288" t="s">
        <v>180</v>
      </c>
      <c r="C15" s="286">
        <f>C12</f>
        <v>156.3</v>
      </c>
    </row>
    <row r="16" spans="1:3" s="197" customFormat="1" ht="26.25" customHeight="1">
      <c r="A16" s="259" t="s">
        <v>39</v>
      </c>
      <c r="B16" s="259"/>
      <c r="C16" s="289">
        <f>C15</f>
        <v>156.3</v>
      </c>
    </row>
    <row r="17" ht="16.5" customHeight="1" hidden="1">
      <c r="C17" s="76"/>
    </row>
    <row r="18" ht="15.75" customHeight="1">
      <c r="C18" s="76"/>
    </row>
  </sheetData>
  <sheetProtection/>
  <mergeCells count="7">
    <mergeCell ref="B3:D3"/>
    <mergeCell ref="A14:C14"/>
    <mergeCell ref="B1:C1"/>
    <mergeCell ref="B2:C2"/>
    <mergeCell ref="B6:C6"/>
    <mergeCell ref="A7:C7"/>
    <mergeCell ref="A11:C11"/>
  </mergeCells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я</cp:lastModifiedBy>
  <cp:lastPrinted>2020-11-20T05:48:53Z</cp:lastPrinted>
  <dcterms:created xsi:type="dcterms:W3CDTF">1996-10-08T23:32:33Z</dcterms:created>
  <dcterms:modified xsi:type="dcterms:W3CDTF">2020-11-30T11:02:57Z</dcterms:modified>
  <cp:category/>
  <cp:version/>
  <cp:contentType/>
  <cp:contentStatus/>
</cp:coreProperties>
</file>