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firstSheet="2" activeTab="3"/>
  </bookViews>
  <sheets>
    <sheet name="приложение 1" sheetId="1" state="hidden" r:id="rId1"/>
    <sheet name="приложение 2" sheetId="2" state="hidden" r:id="rId2"/>
    <sheet name="приложение 5" sheetId="3" r:id="rId3"/>
    <sheet name="приложение 6" sheetId="4" r:id="rId4"/>
    <sheet name="приложение 7" sheetId="5" state="hidden" r:id="rId5"/>
    <sheet name="приложение 8" sheetId="6" state="hidden" r:id="rId6"/>
    <sheet name="приложение 10" sheetId="7" state="hidden" r:id="rId7"/>
    <sheet name="приложение 9" sheetId="8" state="hidden" r:id="rId8"/>
    <sheet name="приложение 10." sheetId="9" state="hidden" r:id="rId9"/>
    <sheet name="приложение 11." sheetId="10" state="hidden" r:id="rId10"/>
    <sheet name="приложение 12." sheetId="11" state="hidden" r:id="rId11"/>
    <sheet name="приложение 13" sheetId="12" state="hidden" r:id="rId12"/>
    <sheet name="приложение 11" sheetId="13" state="hidden" r:id="rId13"/>
  </sheets>
  <definedNames>
    <definedName name="_xlnm.Print_Titles" localSheetId="0">'приложение 1'!$15:$15</definedName>
    <definedName name="_xlnm.Print_Titles" localSheetId="8">'приложение 10.'!$10:$10</definedName>
    <definedName name="_xlnm.Print_Titles" localSheetId="10">'приложение 12.'!$9:$11</definedName>
    <definedName name="_xlnm.Print_Titles" localSheetId="11">'приложение 13'!$8:$8</definedName>
    <definedName name="_xlnm.Print_Titles" localSheetId="2">'приложение 5'!$14:$15</definedName>
    <definedName name="_xlnm.Print_Titles" localSheetId="3">'приложение 6'!$13:$13</definedName>
    <definedName name="_xlnm.Print_Area" localSheetId="0">'приложение 1'!$B$1:$D$23</definedName>
    <definedName name="_xlnm.Print_Area" localSheetId="6">'приложение 10'!$A$1:$C$19</definedName>
    <definedName name="_xlnm.Print_Area" localSheetId="8">'приложение 10.'!$B$1:$E$18</definedName>
    <definedName name="_xlnm.Print_Area" localSheetId="12">'приложение 11'!$A$1:$B$19</definedName>
    <definedName name="_xlnm.Print_Area" localSheetId="9">'приложение 11.'!$A$1:$D$32</definedName>
    <definedName name="_xlnm.Print_Area" localSheetId="10">'приложение 12.'!$A$1:$E$40</definedName>
    <definedName name="_xlnm.Print_Area" localSheetId="11">'приложение 13'!$A$1:$K$135</definedName>
    <definedName name="_xlnm.Print_Area" localSheetId="1">'приложение 2'!$A$1:$C$37</definedName>
    <definedName name="_xlnm.Print_Area" localSheetId="2">'приложение 5'!$A$1:$D$45</definedName>
    <definedName name="_xlnm.Print_Area" localSheetId="3">'приложение 6'!$A$1:$J$145</definedName>
    <definedName name="_xlnm.Print_Area" localSheetId="4">'приложение 7'!$A$1:$B$16</definedName>
    <definedName name="_xlnm.Print_Area" localSheetId="5">'приложение 8'!$A$1:$B$21</definedName>
    <definedName name="_xlnm.Print_Area" localSheetId="7">'приложение 9'!$A$1:$C$17</definedName>
  </definedNames>
  <calcPr fullCalcOnLoad="1"/>
</workbook>
</file>

<file path=xl/sharedStrings.xml><?xml version="1.0" encoding="utf-8"?>
<sst xmlns="http://schemas.openxmlformats.org/spreadsheetml/2006/main" count="1606" uniqueCount="342">
  <si>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</si>
  <si>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</si>
  <si>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</si>
  <si>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</si>
  <si>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</si>
  <si>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</si>
  <si>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</si>
  <si>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</si>
  <si>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</si>
  <si>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</si>
  <si>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</si>
  <si>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 xml:space="preserve">Наименование </t>
  </si>
  <si>
    <t>Подраздел</t>
  </si>
  <si>
    <t>Сумма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</si>
  <si>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</si>
  <si>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</si>
  <si>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</si>
  <si>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</si>
  <si>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 xml:space="preserve">КУЛЬТУРА, КИНЕМАТОГРАФИЯ 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</si>
  <si>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</si>
  <si>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</si>
  <si>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</si>
  <si>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</si>
  <si>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</si>
  <si>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</si>
  <si>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</si>
  <si>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</si>
  <si>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</si>
  <si>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</si>
  <si>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</si>
  <si>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</si>
  <si>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</si>
  <si>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</si>
  <si>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</si>
  <si>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</si>
  <si>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</si>
  <si>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Мероприятия в области физической культуры и спорта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</si>
  <si>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</si>
  <si>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</si>
  <si>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</si>
  <si>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</si>
  <si>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</si>
  <si>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</si>
  <si>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</si>
  <si>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</si>
  <si>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</si>
  <si>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</si>
  <si>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</si>
  <si>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</si>
  <si>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</si>
  <si>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</si>
  <si>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</si>
  <si>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</si>
  <si>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 xml:space="preserve">Увеличение прочих остатков денежных средств   бюджета поселения </t>
  </si>
  <si>
    <t>01 05 02 01 10 0000 610</t>
  </si>
  <si>
    <t>Уменьшение прочих остатков денежных средств  поселения бюджета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</si>
  <si>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</si>
  <si>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</si>
  <si>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</si>
  <si>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</si>
  <si>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</si>
  <si>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</si>
  <si>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</si>
  <si>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</si>
  <si>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</si>
  <si>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</si>
  <si>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 2016 год"</t>
  </si>
  <si>
    <t>00000</t>
  </si>
  <si>
    <t>00</t>
  </si>
  <si>
    <t>00180</t>
  </si>
  <si>
    <t>51180</t>
  </si>
  <si>
    <t>00010</t>
  </si>
  <si>
    <t>04</t>
  </si>
  <si>
    <t>02</t>
  </si>
  <si>
    <t>72140</t>
  </si>
  <si>
    <t>Социальное обеспечение населения</t>
  </si>
  <si>
    <t xml:space="preserve">                              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</si>
  <si>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</si>
  <si>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</si>
  <si>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</si>
  <si>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</t>
  </si>
  <si>
    <t>94</t>
  </si>
  <si>
    <t>Мероприятия в области жилищного хозяйства</t>
  </si>
  <si>
    <t>Выполнение переданных полномочий в части содержания муниципального жилищного фонда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</si>
  <si>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</si>
  <si>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Коммунальное хозяйство</t>
  </si>
  <si>
    <t>Поддержка коммунального хозяйства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</si>
  <si>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</si>
  <si>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93</t>
  </si>
  <si>
    <t>95</t>
  </si>
  <si>
    <t>S2270</t>
  </si>
  <si>
    <t>Уплата налога на имущество организаций и земельного налога</t>
  </si>
  <si>
    <t xml:space="preserve">Бюджетные кредиты от других бюджетов бюджетной системы Российской Федерации </t>
  </si>
  <si>
    <t>Погашение бюджетом сельского  поселения кредитов от других бюджетов бюджетной системы Российской Федерации в валюте Российской Федерации</t>
  </si>
  <si>
    <t>01 03 00 00 00 0000 000</t>
  </si>
  <si>
    <t>01 03 01 00 10 0000 710</t>
  </si>
  <si>
    <t>Получение бюджетом сельского  поселения кредитов от других бюджетов бюджетной системы Российской Федерации  в валюте Российской Федерации</t>
  </si>
  <si>
    <t>01 03 01 00 10 0000 810</t>
  </si>
  <si>
    <t>01 05 02 01 10 0000510</t>
  </si>
  <si>
    <t>Единый сельскохозяйственный налог</t>
  </si>
  <si>
    <t xml:space="preserve">БЕЗВОЗМЕЗДНЫЕ ПОСТУПЛЕНИЯ </t>
  </si>
  <si>
    <t>Дотации бюджетам сельских поселений на выравнивание   бюджетной обеспеченности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</si>
  <si>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</si>
  <si>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Субвенции бюджетам сельских поселений  на выполнение передаваемых полномочий субъектов Российской Федерации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</si>
  <si>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</si>
  <si>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</si>
  <si>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</si>
  <si>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"О бюджете Глушковского сельского поселения</t>
  </si>
  <si>
    <t>Другие вопросы в области национальной безопасности и правоохранительной деятельности</t>
  </si>
  <si>
    <t>Молодежная политика и оздоровление детей</t>
  </si>
  <si>
    <t>Администрация Глушковского поселения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</si>
  <si>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</si>
  <si>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</si>
  <si>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</si>
  <si>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 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</si>
  <si>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</si>
  <si>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</si>
  <si>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</si>
  <si>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</si>
  <si>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</si>
  <si>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</si>
  <si>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на осуществление переданных  полномочий по правовому обеспечению деятельности органов местного самоуправления поселения</t>
  </si>
  <si>
    <t>Межбюджетные трансферты, передаваемые на осуществление полномочий по организации формирования, утверждения, исполнения бюджета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</si>
  <si>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внутреннего муниципального финансового контроля</t>
  </si>
  <si>
    <t>Обеспечение деятельности финансовых, налоговых и таможенных органов и органов финансового(финансово-бюджетного )надзора</t>
  </si>
  <si>
    <t>Межбюджетные трансферты, передаваемые на осуществление переданных полномочий в области внешнего финансового контроля</t>
  </si>
  <si>
    <t>Межбюджетные трансферты бюджетам муниципальных районов из бюджетов сельских поселений и межбюджетные трансферты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</si>
  <si>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на осуществление полномочий в части по определению поставщиков (подрядчиков, исполнителей) при осуществлении закупки товаров, работ и услуг для обеспечения государственных и муниципальных нужд</t>
  </si>
  <si>
    <t>Закупка товаров, работ и услуг в целях капитального ремонта государственного (муниципального) имущества</t>
  </si>
  <si>
    <t>Прочие мероприятия по благоустройству в рамках реализации проекта «Народный бюджет»</t>
  </si>
  <si>
    <t>Межбюджетные трансферты, передаваемые на осуществление 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</si>
  <si>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</si>
  <si>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</si>
  <si>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</si>
  <si>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</si>
  <si>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</si>
  <si>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</si>
  <si>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</si>
  <si>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</si>
  <si>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</si>
  <si>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</si>
  <si>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</si>
  <si>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08</t>
  </si>
  <si>
    <t>00050</t>
  </si>
  <si>
    <t>".</t>
  </si>
  <si>
    <t>от______________ №________</t>
  </si>
  <si>
    <t>Итого по программе</t>
  </si>
  <si>
    <t>погашение кредитов</t>
  </si>
  <si>
    <t xml:space="preserve">получение кредитов </t>
  </si>
  <si>
    <t>Бюджетные кредиты от других бюджетов бюджетной системы Российской Федерации</t>
  </si>
  <si>
    <t>(привлечение/погашение)</t>
  </si>
  <si>
    <t>Внутренние заимствования</t>
  </si>
  <si>
    <t>Программа муниципальных внутренних заимствований</t>
  </si>
  <si>
    <t xml:space="preserve">              </t>
  </si>
  <si>
    <t xml:space="preserve">               к решению Совета поселения</t>
  </si>
  <si>
    <t xml:space="preserve">              к решению Совета поселения</t>
  </si>
  <si>
    <t xml:space="preserve">               "О  бюджете Глушковского сельского поселения  </t>
  </si>
  <si>
    <t xml:space="preserve">                на 2016 год"</t>
  </si>
  <si>
    <t xml:space="preserve">              от ______________ №________</t>
  </si>
  <si>
    <t>Глушковского сельского поселения на 2016 год</t>
  </si>
  <si>
    <r>
  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  </r>
    <r>
      <rPr>
        <sz val="12"/>
        <color indexed="8"/>
        <rFont val="Times New Roman"/>
        <family val="1"/>
      </rPr>
      <t xml:space="preserve">  </t>
    </r>
  </si>
  <si>
    <t>ОБСЛУЖИВАНИЕ ГОСУДАРСТВНЕННОГО ВНУТРЕННЕГО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</si>
  <si>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</si>
  <si>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</si>
  <si>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99</t>
  </si>
  <si>
    <t xml:space="preserve">Процентные платежи по муниципальному  долгу </t>
  </si>
  <si>
    <t xml:space="preserve">Обслуживание  мунципального  долга </t>
  </si>
  <si>
    <t>Распределение бюджетных ассигнований Дорожного фонда Глушковского сельского поселения на 2016 год</t>
  </si>
  <si>
    <t>Входящий остаткок собственных доходов на начало года</t>
  </si>
  <si>
    <t>"Приложение 10</t>
  </si>
  <si>
    <t xml:space="preserve">              "Приложение  11</t>
  </si>
  <si>
    <t xml:space="preserve">              Приложение 6</t>
  </si>
  <si>
    <t>Физическая культура и спорт</t>
  </si>
  <si>
    <t>Межбюджетные трансферты на увеличение бюджетных ассигнований дорожного фонда муниципального района</t>
  </si>
  <si>
    <t>Приложение 4</t>
  </si>
  <si>
    <t>805 04 09 07 0 00 21300 540 000</t>
  </si>
  <si>
    <t>18</t>
  </si>
  <si>
    <t>7</t>
  </si>
  <si>
    <t>74020</t>
  </si>
  <si>
    <t>Прочая закупка товаров, работ и услуг для обеспечения государственных (муниципальных) нужд</t>
  </si>
  <si>
    <t>"Субсидии на реализацию проекта ""Народный бюджет""</t>
  </si>
  <si>
    <t>22</t>
  </si>
  <si>
    <t>2</t>
  </si>
  <si>
    <t>72270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</si>
  <si>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</si>
  <si>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</si>
  <si>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</si>
  <si>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</si>
  <si>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</si>
  <si>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</si>
  <si>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 xml:space="preserve">                               к решению Совета поселения</t>
  </si>
  <si>
    <t xml:space="preserve">                               "О  бюджете Глушковского сельского поселения   </t>
  </si>
  <si>
    <t xml:space="preserve">                               </t>
  </si>
  <si>
    <t xml:space="preserve">                               на 2017 год и плановый период 2018 и 2019 годов"</t>
  </si>
  <si>
    <t>внутреннего финансирования дефицита бюджета поселения на 2017 год</t>
  </si>
  <si>
    <t>Объем доходов  бюджета Глушковского сельского поселения на 2017 год, формируемый за счет налоговых и неналоговых доходов, а также безвозмездных поступлений</t>
  </si>
  <si>
    <t>1 11  05075 10 0000 120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</si>
  <si>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</si>
  <si>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</si>
  <si>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</si>
  <si>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</si>
  <si>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</si>
  <si>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</si>
  <si>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</si>
  <si>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</si>
  <si>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</si>
  <si>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2 02 04014 10 0000 151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</si>
  <si>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</si>
  <si>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</si>
  <si>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</si>
  <si>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Приложение 5</t>
  </si>
  <si>
    <t>на 2017 год и плановый период 2018 и 2019 годов"</t>
  </si>
  <si>
    <t xml:space="preserve">"О бюджете Глушковского сельского поселения </t>
  </si>
  <si>
    <t>по разделам, подразделам,  классификации расходов на 2017 год</t>
  </si>
  <si>
    <t>на 2017 год и плановый период 2018 и 2019 годов""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</si>
  <si>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2017 год</t>
  </si>
  <si>
    <t>Приложение 7</t>
  </si>
  <si>
    <t>Сумма расходов</t>
  </si>
  <si>
    <t xml:space="preserve">                               Приложение  9</t>
  </si>
  <si>
    <t>внутреннего финансирования дефицита бюджета поселения на плановый период 2018-2019 годов</t>
  </si>
  <si>
    <t>тыс.руб.</t>
  </si>
  <si>
    <t>2018 год</t>
  </si>
  <si>
    <t>2019 год</t>
  </si>
  <si>
    <t>01 05 02 01 10 0000 510</t>
  </si>
  <si>
    <t xml:space="preserve">                               Приложение  10</t>
  </si>
  <si>
    <t>по разделам, подразделам,  классификации расходов на плановый период 2018-2019 годов</t>
  </si>
  <si>
    <t>Приложение 12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</si>
  <si>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плановый период 2018-2019 годов</t>
  </si>
  <si>
    <t>Объем доходов  бюджета Глушковского сельского поселения на плановый период 2018-2019 годов, формируемый за счет налоговых и неналоговых доходов, а также безвозмездных поступлений</t>
  </si>
  <si>
    <t>1 11 05035 10 0000 120</t>
  </si>
  <si>
    <t>Обеспечение проведения выборов и референдумов</t>
  </si>
  <si>
    <t>Проведение выборов и референдумов</t>
  </si>
  <si>
    <t>20000</t>
  </si>
  <si>
    <t>Проведение выборов в представительные органы муниципального образования</t>
  </si>
  <si>
    <t>20060</t>
  </si>
  <si>
    <t>"Иные межбюджетные трансферты по результатам проведения конкурса ""Лучшее поселение Вологодской области""" (УБРАТЬ)</t>
  </si>
  <si>
    <t>ОБСЛУЖИВАНИЕ ГОСУДАРСТВНЕННОГО ВНУТРЕННЕГО И МУНИЦИПАЛЬНОГО ДОЛГА (УБРАТЬ)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</si>
  <si>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</si>
  <si>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</si>
  <si>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В том числе:</t>
  </si>
  <si>
    <t>Межбюджетные трансферты, передаваемые районному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2017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</si>
  <si>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2017 год</t>
  </si>
  <si>
    <r>
      <t xml:space="preserve">Доходы от сдачи в аренду имущества, составляющего казну сельских поселений (за исключением земельных участков) </t>
    </r>
    <r>
      <rPr>
        <b/>
        <sz val="11"/>
        <color indexed="10"/>
        <rFont val="Times New Roman"/>
        <family val="1"/>
      </rPr>
      <t>(ТЕПЛОСЕТИ - 40 т.р. ТАТЬЯНА ВИКТОРОВНА)</t>
    </r>
  </si>
  <si>
    <t>00190</t>
  </si>
  <si>
    <t>20010</t>
  </si>
  <si>
    <t>20040</t>
  </si>
  <si>
    <t>20080</t>
  </si>
  <si>
    <t>20020</t>
  </si>
  <si>
    <t>00220</t>
  </si>
  <si>
    <t>00140</t>
  </si>
  <si>
    <t>96</t>
  </si>
  <si>
    <t>20090</t>
  </si>
  <si>
    <t>20100</t>
  </si>
  <si>
    <t>89</t>
  </si>
  <si>
    <t>97</t>
  </si>
  <si>
    <t>00160</t>
  </si>
  <si>
    <t>98</t>
  </si>
  <si>
    <t>20110</t>
  </si>
  <si>
    <t>00080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</si>
  <si>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</si>
  <si>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</si>
  <si>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</si>
  <si>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на организацию уличного освещения</t>
  </si>
  <si>
    <t>74</t>
  </si>
  <si>
    <t>71090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</si>
  <si>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</si>
  <si>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</si>
  <si>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</si>
  <si>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</si>
  <si>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Учреждения культуры и мероприятия в сфере культуры и кинематографии</t>
  </si>
  <si>
    <t>Условно утверждаемые расходы</t>
  </si>
  <si>
    <t>8</t>
  </si>
  <si>
    <t>Расходы на выплаты персоналу муниципальных органов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</si>
  <si>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</si>
  <si>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</si>
  <si>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</si>
  <si>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</si>
  <si>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</si>
  <si>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</si>
  <si>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</si>
  <si>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</si>
  <si>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</si>
  <si>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Осуществление переданных полномочий по осуществлению внутреннего муниципального финансового контроля</t>
  </si>
  <si>
    <t>90120</t>
  </si>
  <si>
    <t>Осуществление переданных полномочий в области внешнего финансового контроля</t>
  </si>
  <si>
    <t>90130</t>
  </si>
  <si>
    <t>23080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</si>
  <si>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</si>
  <si>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</si>
  <si>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</si>
  <si>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</si>
  <si>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</si>
  <si>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</si>
  <si>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</si>
  <si>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</si>
  <si>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</si>
  <si>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</si>
  <si>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</si>
  <si>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</si>
  <si>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</si>
  <si>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</si>
  <si>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</si>
  <si>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</si>
  <si>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</si>
  <si>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Прочие мероприятия по благоустройству городских округов и поселений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</si>
  <si>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</si>
  <si>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</si>
  <si>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</si>
  <si>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</si>
  <si>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Дорожное хозяйство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</si>
  <si>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</si>
  <si>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</si>
  <si>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Приложение 13</t>
  </si>
  <si>
    <t xml:space="preserve">                               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</si>
  <si>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2017 год</t>
  </si>
  <si>
    <t>Средства  в части осуществления дорожной деятельности в отношении автомобильных дорог местного значения в границах населенных пунктов поселения</t>
  </si>
  <si>
    <t>2 02 15001 10 0000 151</t>
  </si>
  <si>
    <t>2 02 15002 10 0000 151</t>
  </si>
  <si>
    <t>2 02 35118 10 0000 151</t>
  </si>
  <si>
    <t>2 02 20077 10 0000 151</t>
  </si>
  <si>
    <t>2 02 30024 10 0000 151</t>
  </si>
  <si>
    <t>2 02 40014 10 0000 151</t>
  </si>
  <si>
    <t>Расходы на осуществление части полномочий на организацию и осуществление мероприятий в сфере градостроительной деятельности</t>
  </si>
  <si>
    <t>90040</t>
  </si>
  <si>
    <t xml:space="preserve">                              Приложение 1 </t>
  </si>
  <si>
    <t xml:space="preserve">                              к решению Совета поселения</t>
  </si>
  <si>
    <t xml:space="preserve">                              от______________ №________</t>
  </si>
  <si>
    <t xml:space="preserve">                               "Приложение  1</t>
  </si>
  <si>
    <t xml:space="preserve">                               "Приложение  2</t>
  </si>
  <si>
    <t xml:space="preserve">                              Приложение 2</t>
  </si>
  <si>
    <t>"Приложение 5</t>
  </si>
  <si>
    <t>"Приложение 6</t>
  </si>
  <si>
    <t>"Приложение 8</t>
  </si>
  <si>
    <t xml:space="preserve">                              от 19.12.2016 № 49  </t>
  </si>
  <si>
    <t xml:space="preserve">                               от 19.12.2016 № 49</t>
  </si>
  <si>
    <t>от 19.12.2016 № 49</t>
  </si>
  <si>
    <t>805 04 09 91 0 00 90030 244 225</t>
  </si>
  <si>
    <t>Приложение 1</t>
  </si>
  <si>
    <t>Приложение 2</t>
  </si>
  <si>
    <t>Исполнение судебных актов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</si>
  <si>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
</t>
  </si>
  <si>
    <t>от 14.02.2017 № 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</si>
</sst>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6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5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6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7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4" fillId="0" borderId="0" xfId="73" applyFont="1" applyBorder="1" applyAlignment="1">
      <alignment horizontal="left" vertical="top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Border="1" applyAlignment="1" applyProtection="1">
      <alignment horizontal="left" vertical="top"/>
      <protection hidden="1"/>
    </xf>
    <xf numFmtId="0" fontId="4" fillId="0" borderId="0" xfId="73" applyNumberFormat="1" applyFont="1" applyFill="1" applyBorder="1" applyAlignment="1" applyProtection="1">
      <alignment horizontal="justify" vertical="top" wrapText="1"/>
      <protection hidden="1"/>
    </xf>
    <xf numFmtId="180" fontId="39" fillId="0" borderId="0" xfId="73" applyNumberFormat="1" applyFont="1" applyFill="1" applyBorder="1" applyAlignment="1" applyProtection="1">
      <alignment horizontal="center" vertical="top"/>
      <protection hidden="1"/>
    </xf>
    <xf numFmtId="0" fontId="41" fillId="0" borderId="0" xfId="73" applyNumberFormat="1" applyFont="1" applyFill="1" applyBorder="1" applyAlignment="1" applyProtection="1">
      <alignment/>
      <protection hidden="1"/>
    </xf>
    <xf numFmtId="0" fontId="4" fillId="0" borderId="0" xfId="73" applyNumberFormat="1" applyFont="1" applyFill="1" applyBorder="1" applyAlignment="1" applyProtection="1">
      <alignment horizontal="justify" vertical="top"/>
      <protection hidden="1"/>
    </xf>
    <xf numFmtId="0" fontId="39" fillId="0" borderId="0" xfId="73" applyNumberFormat="1" applyFont="1" applyFill="1" applyBorder="1" applyAlignment="1" applyProtection="1">
      <alignment horizontal="justify" vertical="top"/>
      <protection hidden="1"/>
    </xf>
    <xf numFmtId="0" fontId="4" fillId="0" borderId="0" xfId="73" applyFont="1" applyBorder="1" applyAlignment="1" applyProtection="1">
      <alignment horizontal="justify" vertical="top"/>
      <protection hidden="1"/>
    </xf>
    <xf numFmtId="180" fontId="39" fillId="0" borderId="0" xfId="73" applyNumberFormat="1" applyFont="1" applyBorder="1" applyAlignment="1" applyProtection="1">
      <alignment horizontal="center" vertical="top"/>
      <protection hidden="1"/>
    </xf>
    <xf numFmtId="0" fontId="4" fillId="0" borderId="0" xfId="73" applyFont="1" applyBorder="1" applyAlignment="1">
      <alignment horizontal="justify" vertical="top"/>
      <protection/>
    </xf>
    <xf numFmtId="180" fontId="39" fillId="0" borderId="0" xfId="73" applyNumberFormat="1" applyFont="1" applyBorder="1" applyAlignment="1">
      <alignment horizontal="center" vertical="top"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180" fontId="39" fillId="0" borderId="0" xfId="73" applyNumberFormat="1" applyFont="1" applyAlignment="1">
      <alignment horizontal="center" vertical="top"/>
      <protection/>
    </xf>
    <xf numFmtId="0" fontId="13" fillId="0" borderId="0" xfId="76" applyAlignment="1">
      <alignment/>
      <protection/>
    </xf>
    <xf numFmtId="0" fontId="4" fillId="0" borderId="0" xfId="73" applyFont="1" applyFill="1" applyBorder="1" applyAlignment="1">
      <alignment horizontal="left" vertical="top"/>
      <protection/>
    </xf>
    <xf numFmtId="0" fontId="38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9" fillId="0" borderId="12" xfId="75" applyFont="1" applyFill="1" applyBorder="1" applyAlignment="1">
      <alignment horizontal="center" vertical="top" wrapText="1"/>
      <protection/>
    </xf>
    <xf numFmtId="0" fontId="39" fillId="0" borderId="13" xfId="73" applyNumberFormat="1" applyFont="1" applyFill="1" applyBorder="1" applyAlignment="1" applyProtection="1">
      <alignment horizontal="center" wrapText="1"/>
      <protection hidden="1"/>
    </xf>
    <xf numFmtId="0" fontId="42" fillId="0" borderId="0" xfId="76" applyFont="1" applyFill="1" applyAlignment="1">
      <alignment/>
      <protection/>
    </xf>
    <xf numFmtId="0" fontId="13" fillId="0" borderId="0" xfId="76" applyFont="1" applyFill="1" applyAlignment="1">
      <alignment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180" fontId="3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28" borderId="0" xfId="0" applyFont="1" applyFill="1" applyBorder="1" applyAlignment="1">
      <alignment/>
    </xf>
    <xf numFmtId="0" fontId="29" fillId="28" borderId="0" xfId="0" applyFont="1" applyFill="1" applyAlignment="1">
      <alignment/>
    </xf>
    <xf numFmtId="0" fontId="0" fillId="29" borderId="0" xfId="0" applyFill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9" fillId="0" borderId="12" xfId="75" applyFont="1" applyBorder="1" applyAlignment="1">
      <alignment horizontal="center" vertical="top" wrapText="1"/>
      <protection/>
    </xf>
    <xf numFmtId="0" fontId="39" fillId="0" borderId="12" xfId="75" applyFont="1" applyBorder="1" applyAlignment="1">
      <alignment horizontal="left" vertical="top" wrapText="1"/>
      <protection/>
    </xf>
    <xf numFmtId="0" fontId="4" fillId="0" borderId="12" xfId="75" applyFont="1" applyBorder="1" applyAlignment="1">
      <alignment horizontal="left" vertical="top" wrapText="1"/>
      <protection/>
    </xf>
    <xf numFmtId="0" fontId="4" fillId="0" borderId="12" xfId="75" applyFont="1" applyBorder="1" applyAlignment="1">
      <alignment vertical="top" wrapText="1"/>
      <protection/>
    </xf>
    <xf numFmtId="0" fontId="40" fillId="0" borderId="12" xfId="75" applyFont="1" applyBorder="1" applyAlignment="1">
      <alignment horizontal="left" vertical="top" wrapText="1"/>
      <protection/>
    </xf>
    <xf numFmtId="0" fontId="1" fillId="0" borderId="0" xfId="75" applyFont="1" applyFill="1" applyAlignment="1">
      <alignment horizontal="right"/>
      <protection/>
    </xf>
    <xf numFmtId="181" fontId="3" fillId="28" borderId="12" xfId="0" applyNumberFormat="1" applyFont="1" applyFill="1" applyBorder="1" applyAlignment="1">
      <alignment horizontal="center" vertical="center" wrapText="1"/>
    </xf>
    <xf numFmtId="181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49" fontId="2" fillId="28" borderId="12" xfId="0" applyNumberFormat="1" applyFont="1" applyFill="1" applyBorder="1" applyAlignment="1">
      <alignment horizontal="center" vertical="center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0" fillId="28" borderId="0" xfId="0" applyFont="1" applyFill="1" applyBorder="1" applyAlignment="1">
      <alignment horizontal="right"/>
    </xf>
    <xf numFmtId="180" fontId="39" fillId="0" borderId="12" xfId="75" applyNumberFormat="1" applyFont="1" applyFill="1" applyBorder="1" applyAlignment="1">
      <alignment horizontal="right" vertical="top" wrapText="1"/>
      <protection/>
    </xf>
    <xf numFmtId="0" fontId="0" fillId="0" borderId="0" xfId="66">
      <alignment/>
      <protection/>
    </xf>
    <xf numFmtId="181" fontId="42" fillId="0" borderId="12" xfId="66" applyNumberFormat="1" applyFont="1" applyBorder="1" applyAlignment="1">
      <alignment horizontal="right" vertical="center" wrapText="1"/>
      <protection/>
    </xf>
    <xf numFmtId="181" fontId="42" fillId="0" borderId="12" xfId="66" applyNumberFormat="1" applyFont="1" applyBorder="1" applyAlignment="1">
      <alignment horizontal="center" vertical="center" wrapText="1"/>
      <protection/>
    </xf>
    <xf numFmtId="181" fontId="42" fillId="0" borderId="14" xfId="66" applyNumberFormat="1" applyFont="1" applyBorder="1" applyAlignment="1">
      <alignment horizontal="center" vertical="center" wrapText="1"/>
      <protection/>
    </xf>
    <xf numFmtId="181" fontId="42" fillId="0" borderId="15" xfId="66" applyNumberFormat="1" applyFont="1" applyBorder="1" applyAlignment="1">
      <alignment horizontal="center" vertical="center" wrapText="1"/>
      <protection/>
    </xf>
    <xf numFmtId="181" fontId="42" fillId="0" borderId="16" xfId="66" applyNumberFormat="1" applyFont="1" applyBorder="1" applyAlignment="1">
      <alignment horizontal="center" vertical="center" wrapText="1"/>
      <protection/>
    </xf>
    <xf numFmtId="181" fontId="42" fillId="0" borderId="17" xfId="66" applyNumberFormat="1" applyFont="1" applyBorder="1" applyAlignment="1">
      <alignment horizontal="center" vertical="center" wrapText="1"/>
      <protection/>
    </xf>
    <xf numFmtId="0" fontId="38" fillId="0" borderId="0" xfId="66" applyFont="1" applyFill="1" applyAlignment="1">
      <alignment horizontal="left"/>
      <protection/>
    </xf>
    <xf numFmtId="0" fontId="4" fillId="0" borderId="0" xfId="66" applyFont="1" applyFill="1" applyAlignment="1">
      <alignment horizontal="left"/>
      <protection/>
    </xf>
    <xf numFmtId="0" fontId="1" fillId="0" borderId="0" xfId="75" applyFont="1" applyFill="1" applyAlignment="1">
      <alignment horizontal="left"/>
      <protection/>
    </xf>
    <xf numFmtId="0" fontId="1" fillId="0" borderId="0" xfId="75" applyFont="1" applyAlignment="1">
      <alignment horizontal="left"/>
      <protection/>
    </xf>
    <xf numFmtId="180" fontId="3" fillId="28" borderId="12" xfId="0" applyNumberFormat="1" applyFont="1" applyFill="1" applyBorder="1" applyAlignment="1">
      <alignment horizontal="center" vertical="center" wrapText="1"/>
    </xf>
    <xf numFmtId="180" fontId="2" fillId="28" borderId="12" xfId="0" applyNumberFormat="1" applyFont="1" applyFill="1" applyBorder="1" applyAlignment="1">
      <alignment horizontal="center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1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0" fontId="4" fillId="28" borderId="12" xfId="75" applyNumberFormat="1" applyFont="1" applyFill="1" applyBorder="1" applyAlignment="1">
      <alignment horizontal="right" wrapText="1"/>
      <protection/>
    </xf>
    <xf numFmtId="180" fontId="4" fillId="28" borderId="12" xfId="66" applyNumberFormat="1" applyFont="1" applyFill="1" applyBorder="1">
      <alignment/>
      <protection/>
    </xf>
    <xf numFmtId="0" fontId="3" fillId="28" borderId="12" xfId="0" applyFont="1" applyFill="1" applyBorder="1" applyAlignment="1">
      <alignment horizontal="left" vertical="top" wrapText="1"/>
    </xf>
    <xf numFmtId="49" fontId="3" fillId="28" borderId="12" xfId="0" applyNumberFormat="1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/>
    </xf>
    <xf numFmtId="180" fontId="39" fillId="0" borderId="0" xfId="73" applyNumberFormat="1" applyFont="1" applyFill="1" applyBorder="1" applyAlignment="1" applyProtection="1">
      <alignment horizontal="right" vertical="top"/>
      <protection hidden="1"/>
    </xf>
    <xf numFmtId="0" fontId="4" fillId="28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39" fillId="0" borderId="0" xfId="73" applyNumberFormat="1" applyFont="1" applyFill="1" applyBorder="1" applyAlignment="1" applyProtection="1">
      <alignment horizontal="center" wrapText="1"/>
      <protection hidden="1"/>
    </xf>
    <xf numFmtId="0" fontId="57" fillId="0" borderId="0" xfId="66" applyFont="1">
      <alignment/>
      <protection/>
    </xf>
    <xf numFmtId="0" fontId="0" fillId="0" borderId="0" xfId="66" applyAlignment="1">
      <alignment/>
      <protection/>
    </xf>
    <xf numFmtId="0" fontId="56" fillId="0" borderId="0" xfId="72">
      <alignment/>
      <protection/>
    </xf>
    <xf numFmtId="0" fontId="42" fillId="0" borderId="0" xfId="66" applyFont="1">
      <alignment/>
      <protection/>
    </xf>
    <xf numFmtId="0" fontId="57" fillId="0" borderId="0" xfId="66" applyFont="1" applyAlignment="1">
      <alignment wrapText="1"/>
      <protection/>
    </xf>
    <xf numFmtId="0" fontId="57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180" fontId="59" fillId="0" borderId="12" xfId="72" applyNumberFormat="1" applyFont="1" applyBorder="1" applyAlignment="1">
      <alignment horizontal="center" vertical="center" wrapText="1"/>
      <protection/>
    </xf>
    <xf numFmtId="180" fontId="58" fillId="0" borderId="12" xfId="72" applyNumberFormat="1" applyFont="1" applyBorder="1" applyAlignment="1">
      <alignment horizontal="center" vertical="center" wrapText="1"/>
      <protection/>
    </xf>
    <xf numFmtId="0" fontId="39" fillId="0" borderId="17" xfId="76" applyFont="1" applyFill="1" applyBorder="1" applyAlignment="1">
      <alignment horizontal="center" vertical="center" wrapText="1"/>
      <protection/>
    </xf>
    <xf numFmtId="180" fontId="39" fillId="0" borderId="17" xfId="76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0" fillId="28" borderId="12" xfId="0" applyFont="1" applyFill="1" applyBorder="1" applyAlignment="1">
      <alignment horizontal="left" vertical="center" wrapText="1"/>
    </xf>
    <xf numFmtId="180" fontId="39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47" fillId="0" borderId="0" xfId="75" applyFont="1" applyAlignment="1">
      <alignment horizontal="right"/>
      <protection/>
    </xf>
    <xf numFmtId="0" fontId="39" fillId="0" borderId="12" xfId="75" applyFont="1" applyFill="1" applyBorder="1" applyAlignment="1">
      <alignment horizontal="center" vertical="center" wrapText="1"/>
      <protection/>
    </xf>
    <xf numFmtId="0" fontId="39" fillId="0" borderId="12" xfId="75" applyFont="1" applyBorder="1" applyAlignment="1">
      <alignment horizontal="center" vertical="center" wrapText="1"/>
      <protection/>
    </xf>
    <xf numFmtId="180" fontId="39" fillId="0" borderId="12" xfId="75" applyNumberFormat="1" applyFont="1" applyFill="1" applyBorder="1" applyAlignment="1">
      <alignment horizontal="right" wrapText="1"/>
      <protection/>
    </xf>
    <xf numFmtId="180" fontId="39" fillId="28" borderId="12" xfId="76" applyNumberFormat="1" applyFont="1" applyFill="1" applyBorder="1" applyAlignment="1">
      <alignment horizontal="center" vertical="center" wrapText="1"/>
      <protection/>
    </xf>
    <xf numFmtId="180" fontId="4" fillId="0" borderId="12" xfId="75" applyNumberFormat="1" applyFont="1" applyFill="1" applyBorder="1" applyAlignment="1">
      <alignment horizontal="right" wrapText="1"/>
      <protection/>
    </xf>
    <xf numFmtId="180" fontId="4" fillId="0" borderId="12" xfId="66" applyNumberFormat="1" applyFont="1" applyBorder="1">
      <alignment/>
      <protection/>
    </xf>
    <xf numFmtId="0" fontId="0" fillId="0" borderId="12" xfId="73" applyBorder="1" applyAlignment="1">
      <alignment horizontal="center"/>
      <protection/>
    </xf>
    <xf numFmtId="180" fontId="1" fillId="0" borderId="0" xfId="75" applyNumberFormat="1" applyFont="1" applyFill="1" applyAlignment="1">
      <alignment horizontal="right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39" fillId="0" borderId="12" xfId="75" applyFont="1" applyBorder="1" applyAlignment="1">
      <alignment horizontal="center" vertical="center"/>
      <protection/>
    </xf>
    <xf numFmtId="180" fontId="2" fillId="29" borderId="12" xfId="0" applyNumberFormat="1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top" wrapText="1"/>
    </xf>
    <xf numFmtId="0" fontId="2" fillId="30" borderId="12" xfId="0" applyFont="1" applyFill="1" applyBorder="1" applyAlignment="1">
      <alignment horizontal="center" vertical="center" wrapText="1"/>
    </xf>
    <xf numFmtId="49" fontId="2" fillId="30" borderId="12" xfId="0" applyNumberFormat="1" applyFont="1" applyFill="1" applyBorder="1" applyAlignment="1">
      <alignment horizontal="center" vertical="center" wrapText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 wrapText="1"/>
    </xf>
    <xf numFmtId="49" fontId="3" fillId="30" borderId="12" xfId="0" applyNumberFormat="1" applyFont="1" applyFill="1" applyBorder="1" applyAlignment="1">
      <alignment horizontal="center" vertical="center" wrapText="1"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80" fontId="3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8" xfId="66" applyNumberFormat="1" applyFont="1" applyFill="1" applyBorder="1" applyAlignment="1" applyProtection="1">
      <alignment horizontal="justify" vertical="top" wrapText="1"/>
      <protection hidden="1"/>
    </xf>
    <xf numFmtId="0" fontId="3" fillId="30" borderId="12" xfId="66" applyNumberFormat="1" applyFont="1" applyFill="1" applyBorder="1" applyAlignment="1" applyProtection="1">
      <alignment horizontal="justify" vertical="top" wrapText="1"/>
      <protection hidden="1"/>
    </xf>
    <xf numFmtId="0" fontId="3" fillId="30" borderId="12" xfId="0" applyFont="1" applyFill="1" applyBorder="1" applyAlignment="1">
      <alignment vertical="top" wrapText="1"/>
    </xf>
    <xf numFmtId="0" fontId="2" fillId="3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/>
    </xf>
    <xf numFmtId="180" fontId="2" fillId="30" borderId="12" xfId="0" applyNumberFormat="1" applyFont="1" applyFill="1" applyBorder="1" applyAlignment="1">
      <alignment horizontal="center" vertical="center"/>
    </xf>
    <xf numFmtId="0" fontId="61" fillId="28" borderId="12" xfId="0" applyFont="1" applyFill="1" applyBorder="1" applyAlignment="1">
      <alignment horizontal="center" vertical="center" wrapText="1"/>
    </xf>
    <xf numFmtId="0" fontId="61" fillId="28" borderId="12" xfId="0" applyFont="1" applyFill="1" applyBorder="1" applyAlignment="1">
      <alignment horizontal="left" vertical="center" wrapText="1"/>
    </xf>
    <xf numFmtId="180" fontId="61" fillId="28" borderId="12" xfId="0" applyNumberFormat="1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28" borderId="12" xfId="0" applyFont="1" applyFill="1" applyBorder="1" applyAlignment="1">
      <alignment horizontal="left" vertical="center" wrapText="1"/>
    </xf>
    <xf numFmtId="180" fontId="49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0" fontId="62" fillId="28" borderId="12" xfId="0" applyFont="1" applyFill="1" applyBorder="1" applyAlignment="1">
      <alignment horizontal="left" vertical="center" wrapText="1"/>
    </xf>
    <xf numFmtId="0" fontId="49" fillId="28" borderId="12" xfId="76" applyFont="1" applyFill="1" applyBorder="1" applyAlignment="1">
      <alignment horizontal="center" vertical="center"/>
      <protection/>
    </xf>
    <xf numFmtId="0" fontId="49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wrapText="1"/>
    </xf>
    <xf numFmtId="180" fontId="2" fillId="31" borderId="12" xfId="0" applyNumberFormat="1" applyFont="1" applyFill="1" applyBorder="1" applyAlignment="1">
      <alignment horizontal="center" vertical="center" wrapText="1"/>
    </xf>
    <xf numFmtId="0" fontId="2" fillId="0" borderId="12" xfId="66" applyFont="1" applyBorder="1" applyAlignment="1">
      <alignment vertical="center" wrapText="1"/>
      <protection/>
    </xf>
    <xf numFmtId="0" fontId="39" fillId="28" borderId="12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180" fontId="4" fillId="0" borderId="12" xfId="75" applyNumberFormat="1" applyFont="1" applyBorder="1">
      <alignment/>
      <protection/>
    </xf>
    <xf numFmtId="180" fontId="39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12" xfId="66" applyNumberFormat="1" applyFont="1" applyFill="1" applyBorder="1" applyAlignment="1" applyProtection="1">
      <alignment horizontal="justify" vertical="top" wrapText="1"/>
      <protection hidden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180" fontId="39" fillId="0" borderId="12" xfId="75" applyNumberFormat="1" applyFont="1" applyBorder="1">
      <alignment/>
      <protection/>
    </xf>
    <xf numFmtId="0" fontId="3" fillId="28" borderId="12" xfId="0" applyFont="1" applyFill="1" applyBorder="1" applyAlignment="1">
      <alignment/>
    </xf>
    <xf numFmtId="0" fontId="3" fillId="28" borderId="19" xfId="71" applyFont="1" applyFill="1" applyBorder="1" applyAlignment="1">
      <alignment horizontal="center"/>
      <protection/>
    </xf>
    <xf numFmtId="188" fontId="3" fillId="28" borderId="20" xfId="67" applyNumberFormat="1" applyFont="1" applyFill="1" applyBorder="1" applyAlignment="1" applyProtection="1">
      <alignment horizontal="center"/>
      <protection hidden="1"/>
    </xf>
    <xf numFmtId="49" fontId="2" fillId="28" borderId="20" xfId="67" applyNumberFormat="1" applyFont="1" applyFill="1" applyBorder="1" applyAlignment="1" applyProtection="1">
      <alignment horizontal="center"/>
      <protection hidden="1"/>
    </xf>
    <xf numFmtId="187" fontId="2" fillId="28" borderId="20" xfId="67" applyNumberFormat="1" applyFont="1" applyFill="1" applyBorder="1" applyAlignment="1" applyProtection="1">
      <alignment horizontal="center"/>
      <protection hidden="1"/>
    </xf>
    <xf numFmtId="180" fontId="2" fillId="28" borderId="12" xfId="0" applyNumberFormat="1" applyFont="1" applyFill="1" applyBorder="1" applyAlignment="1">
      <alignment horizontal="center" wrapText="1"/>
    </xf>
    <xf numFmtId="0" fontId="2" fillId="28" borderId="12" xfId="0" applyFont="1" applyFill="1" applyBorder="1" applyAlignment="1">
      <alignment/>
    </xf>
    <xf numFmtId="0" fontId="2" fillId="28" borderId="19" xfId="71" applyFont="1" applyFill="1" applyBorder="1" applyAlignment="1">
      <alignment horizontal="center"/>
      <protection/>
    </xf>
    <xf numFmtId="188" fontId="2" fillId="28" borderId="20" xfId="67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wrapText="1"/>
    </xf>
    <xf numFmtId="0" fontId="39" fillId="28" borderId="12" xfId="0" applyFont="1" applyFill="1" applyBorder="1" applyAlignment="1">
      <alignment horizontal="center" vertical="center"/>
    </xf>
    <xf numFmtId="0" fontId="2" fillId="28" borderId="18" xfId="66" applyNumberFormat="1" applyFont="1" applyFill="1" applyBorder="1" applyAlignment="1" applyProtection="1">
      <alignment horizontal="left" wrapText="1"/>
      <protection hidden="1"/>
    </xf>
    <xf numFmtId="0" fontId="2" fillId="28" borderId="12" xfId="0" applyFont="1" applyFill="1" applyBorder="1" applyAlignment="1">
      <alignment horizontal="justify" vertical="center" wrapText="1"/>
    </xf>
    <xf numFmtId="0" fontId="48" fillId="28" borderId="12" xfId="0" applyFont="1" applyFill="1" applyBorder="1" applyAlignment="1">
      <alignment horizontal="left" vertical="top" wrapText="1"/>
    </xf>
    <xf numFmtId="0" fontId="48" fillId="28" borderId="12" xfId="71" applyFont="1" applyFill="1" applyBorder="1" applyAlignment="1">
      <alignment horizontal="center" vertical="center"/>
      <protection/>
    </xf>
    <xf numFmtId="188" fontId="48" fillId="28" borderId="12" xfId="67" applyNumberFormat="1" applyFont="1" applyFill="1" applyBorder="1" applyAlignment="1" applyProtection="1">
      <alignment horizontal="center" vertical="center"/>
      <protection hidden="1"/>
    </xf>
    <xf numFmtId="49" fontId="3" fillId="28" borderId="12" xfId="67" applyNumberFormat="1" applyFont="1" applyFill="1" applyBorder="1" applyAlignment="1" applyProtection="1">
      <alignment horizontal="center" vertical="center"/>
      <protection hidden="1"/>
    </xf>
    <xf numFmtId="187" fontId="3" fillId="28" borderId="12" xfId="67" applyNumberFormat="1" applyFont="1" applyFill="1" applyBorder="1" applyAlignment="1" applyProtection="1">
      <alignment horizontal="center" vertical="center"/>
      <protection hidden="1"/>
    </xf>
    <xf numFmtId="0" fontId="3" fillId="28" borderId="12" xfId="71" applyFont="1" applyFill="1" applyBorder="1" applyAlignment="1">
      <alignment horizontal="center" vertical="center"/>
      <protection/>
    </xf>
    <xf numFmtId="188" fontId="3" fillId="28" borderId="12" xfId="67" applyNumberFormat="1" applyFont="1" applyFill="1" applyBorder="1" applyAlignment="1" applyProtection="1">
      <alignment horizontal="center" vertical="center"/>
      <protection hidden="1"/>
    </xf>
    <xf numFmtId="49" fontId="48" fillId="28" borderId="12" xfId="0" applyNumberFormat="1" applyFont="1" applyFill="1" applyBorder="1" applyAlignment="1">
      <alignment horizontal="center" vertical="center" wrapText="1"/>
    </xf>
    <xf numFmtId="0" fontId="48" fillId="28" borderId="12" xfId="0" applyFont="1" applyFill="1" applyBorder="1" applyAlignment="1">
      <alignment horizontal="center" vertical="center" wrapText="1"/>
    </xf>
    <xf numFmtId="180" fontId="48" fillId="28" borderId="12" xfId="0" applyNumberFormat="1" applyFont="1" applyFill="1" applyBorder="1" applyAlignment="1">
      <alignment horizontal="center" vertical="center" wrapText="1"/>
    </xf>
    <xf numFmtId="180" fontId="2" fillId="28" borderId="12" xfId="0" applyNumberFormat="1" applyFont="1" applyFill="1" applyBorder="1" applyAlignment="1">
      <alignment horizontal="center" vertical="center"/>
    </xf>
    <xf numFmtId="0" fontId="3" fillId="28" borderId="18" xfId="66" applyNumberFormat="1" applyFont="1" applyFill="1" applyBorder="1" applyAlignment="1" applyProtection="1">
      <alignment horizontal="justify" vertical="top" wrapText="1"/>
      <protection hidden="1"/>
    </xf>
    <xf numFmtId="180" fontId="3" fillId="0" borderId="12" xfId="0" applyNumberFormat="1" applyFont="1" applyBorder="1" applyAlignment="1">
      <alignment horizontal="center" vertical="center"/>
    </xf>
    <xf numFmtId="0" fontId="2" fillId="29" borderId="12" xfId="0" applyFont="1" applyFill="1" applyBorder="1" applyAlignment="1">
      <alignment horizontal="left" vertical="top" wrapText="1"/>
    </xf>
    <xf numFmtId="49" fontId="2" fillId="29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32" fillId="28" borderId="0" xfId="0" applyFont="1" applyFill="1" applyAlignment="1">
      <alignment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8" fontId="2" fillId="32" borderId="12" xfId="66" applyNumberFormat="1" applyFont="1" applyFill="1" applyBorder="1" applyAlignment="1" applyProtection="1">
      <alignment horizontal="center" vertical="center"/>
      <protection hidden="1"/>
    </xf>
    <xf numFmtId="49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9" xfId="71" applyFont="1" applyFill="1" applyBorder="1" applyAlignment="1">
      <alignment horizontal="center" vertical="center"/>
      <protection/>
    </xf>
    <xf numFmtId="188" fontId="2" fillId="28" borderId="20" xfId="67" applyNumberFormat="1" applyFont="1" applyFill="1" applyBorder="1" applyAlignment="1" applyProtection="1">
      <alignment horizontal="center" vertical="center"/>
      <protection hidden="1"/>
    </xf>
    <xf numFmtId="49" fontId="2" fillId="28" borderId="20" xfId="67" applyNumberFormat="1" applyFont="1" applyFill="1" applyBorder="1" applyAlignment="1" applyProtection="1">
      <alignment horizontal="center" vertical="center"/>
      <protection hidden="1"/>
    </xf>
    <xf numFmtId="187" fontId="2" fillId="28" borderId="20" xfId="67" applyNumberFormat="1" applyFont="1" applyFill="1" applyBorder="1" applyAlignment="1" applyProtection="1">
      <alignment horizontal="center" vertical="center"/>
      <protection hidden="1"/>
    </xf>
    <xf numFmtId="0" fontId="2" fillId="29" borderId="19" xfId="71" applyFont="1" applyFill="1" applyBorder="1" applyAlignment="1">
      <alignment horizontal="center" vertical="center"/>
      <protection/>
    </xf>
    <xf numFmtId="188" fontId="2" fillId="29" borderId="20" xfId="67" applyNumberFormat="1" applyFont="1" applyFill="1" applyBorder="1" applyAlignment="1" applyProtection="1">
      <alignment horizontal="center" vertical="center"/>
      <protection hidden="1"/>
    </xf>
    <xf numFmtId="49" fontId="2" fillId="29" borderId="20" xfId="67" applyNumberFormat="1" applyFont="1" applyFill="1" applyBorder="1" applyAlignment="1" applyProtection="1">
      <alignment horizontal="center" vertical="center"/>
      <protection hidden="1"/>
    </xf>
    <xf numFmtId="187" fontId="2" fillId="29" borderId="20" xfId="67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9" borderId="12" xfId="0" applyFont="1" applyFill="1" applyBorder="1" applyAlignment="1">
      <alignment horizontal="center" vertical="center"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left" wrapText="1"/>
    </xf>
    <xf numFmtId="0" fontId="2" fillId="29" borderId="12" xfId="0" applyFont="1" applyFill="1" applyBorder="1" applyAlignment="1">
      <alignment horizontal="center"/>
    </xf>
    <xf numFmtId="188" fontId="2" fillId="29" borderId="12" xfId="66" applyNumberFormat="1" applyFont="1" applyFill="1" applyBorder="1" applyAlignment="1" applyProtection="1">
      <alignment horizontal="center"/>
      <protection hidden="1"/>
    </xf>
    <xf numFmtId="49" fontId="2" fillId="29" borderId="12" xfId="66" applyNumberFormat="1" applyFont="1" applyFill="1" applyBorder="1" applyAlignment="1" applyProtection="1">
      <alignment horizontal="center"/>
      <protection hidden="1"/>
    </xf>
    <xf numFmtId="187" fontId="2" fillId="29" borderId="12" xfId="66" applyNumberFormat="1" applyFont="1" applyFill="1" applyBorder="1" applyAlignment="1" applyProtection="1">
      <alignment horizontal="center"/>
      <protection hidden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2" fillId="29" borderId="12" xfId="0" applyFont="1" applyFill="1" applyBorder="1" applyAlignment="1">
      <alignment horizontal="justify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0" borderId="12" xfId="66" applyFont="1" applyFill="1" applyBorder="1" applyAlignment="1">
      <alignment horizontal="left" vertical="top" wrapText="1"/>
      <protection/>
    </xf>
    <xf numFmtId="0" fontId="3" fillId="0" borderId="12" xfId="66" applyFont="1" applyBorder="1" applyAlignment="1">
      <alignment horizontal="center" vertical="center"/>
      <protection/>
    </xf>
    <xf numFmtId="188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wrapText="1"/>
    </xf>
    <xf numFmtId="0" fontId="2" fillId="0" borderId="12" xfId="66" applyFont="1" applyFill="1" applyBorder="1" applyAlignment="1">
      <alignment horizontal="left" vertical="top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181" fontId="2" fillId="0" borderId="12" xfId="66" applyNumberFormat="1" applyFont="1" applyBorder="1" applyAlignment="1">
      <alignment horizontal="center" vertical="center" wrapText="1"/>
      <protection/>
    </xf>
    <xf numFmtId="0" fontId="0" fillId="0" borderId="0" xfId="74" applyNumberFormat="1" applyFont="1" applyFill="1" applyBorder="1" applyAlignment="1" applyProtection="1">
      <alignment/>
      <protection hidden="1"/>
    </xf>
    <xf numFmtId="181" fontId="2" fillId="0" borderId="12" xfId="66" applyNumberFormat="1" applyFont="1" applyFill="1" applyBorder="1" applyAlignment="1">
      <alignment horizontal="center" vertical="center" wrapText="1"/>
      <protection/>
    </xf>
    <xf numFmtId="3" fontId="2" fillId="0" borderId="12" xfId="66" applyNumberFormat="1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181" fontId="3" fillId="0" borderId="12" xfId="66" applyNumberFormat="1" applyFont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180" fontId="4" fillId="29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2" fillId="0" borderId="0" xfId="66" applyFont="1" applyFill="1" applyAlignment="1">
      <alignment/>
      <protection/>
    </xf>
    <xf numFmtId="0" fontId="56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0" fontId="59" fillId="0" borderId="0" xfId="66" applyFont="1">
      <alignment/>
      <protection/>
    </xf>
    <xf numFmtId="180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wrapText="1"/>
    </xf>
    <xf numFmtId="0" fontId="39" fillId="0" borderId="0" xfId="75" applyFont="1" applyAlignment="1">
      <alignment horizontal="center"/>
      <protection/>
    </xf>
    <xf numFmtId="0" fontId="42" fillId="0" borderId="0" xfId="66" applyFont="1" applyFill="1" applyAlignment="1">
      <alignment/>
      <protection/>
    </xf>
    <xf numFmtId="0" fontId="13" fillId="0" borderId="0" xfId="66" applyFont="1" applyFill="1" applyAlignment="1">
      <alignment/>
      <protection/>
    </xf>
    <xf numFmtId="0" fontId="0" fillId="0" borderId="0" xfId="0" applyFont="1" applyFill="1" applyAlignment="1">
      <alignment/>
    </xf>
    <xf numFmtId="0" fontId="42" fillId="0" borderId="0" xfId="66" applyNumberFormat="1" applyFont="1" applyFill="1" applyAlignment="1" applyProtection="1">
      <alignment horizontal="left" vertical="center" wrapText="1"/>
      <protection hidden="1"/>
    </xf>
    <xf numFmtId="0" fontId="42" fillId="0" borderId="0" xfId="76" applyFont="1" applyFill="1" applyAlignment="1">
      <alignment horizontal="left"/>
      <protection/>
    </xf>
    <xf numFmtId="0" fontId="42" fillId="0" borderId="0" xfId="76" applyFont="1" applyFill="1" applyAlignment="1">
      <alignment/>
      <protection/>
    </xf>
    <xf numFmtId="0" fontId="39" fillId="0" borderId="0" xfId="73" applyNumberFormat="1" applyFont="1" applyFill="1" applyBorder="1" applyAlignment="1" applyProtection="1">
      <alignment horizontal="center" wrapText="1"/>
      <protection hidden="1"/>
    </xf>
    <xf numFmtId="0" fontId="39" fillId="0" borderId="13" xfId="7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66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Alignment="1">
      <alignment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4" fillId="28" borderId="0" xfId="66" applyFont="1" applyFill="1" applyAlignment="1">
      <alignment/>
      <protection/>
    </xf>
    <xf numFmtId="0" fontId="4" fillId="28" borderId="0" xfId="0" applyFont="1" applyFill="1" applyAlignment="1">
      <alignment/>
    </xf>
    <xf numFmtId="0" fontId="4" fillId="28" borderId="0" xfId="66" applyNumberFormat="1" applyFont="1" applyFill="1" applyAlignment="1" applyProtection="1">
      <alignment horizontal="left" vertical="center" wrapText="1"/>
      <protection hidden="1"/>
    </xf>
    <xf numFmtId="0" fontId="58" fillId="0" borderId="0" xfId="72" applyFont="1" applyAlignment="1">
      <alignment horizontal="center" vertical="center" wrapText="1"/>
      <protection/>
    </xf>
    <xf numFmtId="0" fontId="59" fillId="0" borderId="0" xfId="72" applyFont="1" applyAlignment="1">
      <alignment wrapText="1"/>
      <protection/>
    </xf>
    <xf numFmtId="0" fontId="4" fillId="0" borderId="0" xfId="66" applyFont="1" applyAlignment="1">
      <alignment/>
      <protection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28" borderId="0" xfId="0" applyFont="1" applyFill="1" applyAlignment="1">
      <alignment horizontal="center" wrapText="1"/>
    </xf>
    <xf numFmtId="0" fontId="3" fillId="28" borderId="0" xfId="0" applyFont="1" applyFill="1" applyAlignment="1">
      <alignment horizontal="center"/>
    </xf>
    <xf numFmtId="0" fontId="3" fillId="28" borderId="18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 vertical="center" wrapText="1"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8" fillId="0" borderId="0" xfId="66" applyFont="1" applyFill="1" applyAlignment="1">
      <alignment/>
      <protection/>
    </xf>
    <xf numFmtId="0" fontId="39" fillId="0" borderId="0" xfId="75" applyFont="1" applyAlignment="1">
      <alignment horizontal="center" wrapText="1"/>
      <protection/>
    </xf>
    <xf numFmtId="0" fontId="0" fillId="0" borderId="0" xfId="66" applyAlignment="1">
      <alignment/>
      <protection/>
    </xf>
    <xf numFmtId="0" fontId="39" fillId="0" borderId="17" xfId="7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9" fillId="28" borderId="18" xfId="74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66" applyBorder="1" applyAlignment="1">
      <alignment vertical="center"/>
      <protection/>
    </xf>
    <xf numFmtId="0" fontId="3" fillId="28" borderId="17" xfId="0" applyFont="1" applyFill="1" applyBorder="1" applyAlignment="1">
      <alignment horizontal="center" vertical="center" wrapText="1"/>
    </xf>
    <xf numFmtId="0" fontId="0" fillId="28" borderId="22" xfId="0" applyFill="1" applyBorder="1" applyAlignment="1">
      <alignment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6" xfId="66" applyNumberFormat="1" applyFont="1" applyFill="1" applyBorder="1" applyAlignment="1" applyProtection="1">
      <alignment horizontal="center" vertical="center" wrapText="1"/>
      <protection hidden="1"/>
    </xf>
    <xf numFmtId="0" fontId="0" fillId="28" borderId="25" xfId="0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 wrapText="1"/>
    </xf>
    <xf numFmtId="0" fontId="2" fillId="28" borderId="17" xfId="66" applyNumberFormat="1" applyFont="1" applyFill="1" applyBorder="1" applyAlignment="1" applyProtection="1">
      <alignment horizontal="center" vertical="center" wrapText="1"/>
      <protection hidden="1"/>
    </xf>
    <xf numFmtId="0" fontId="0" fillId="28" borderId="14" xfId="0" applyFill="1" applyBorder="1" applyAlignment="1">
      <alignment horizontal="center" vertical="center" wrapText="1"/>
    </xf>
    <xf numFmtId="0" fontId="4" fillId="28" borderId="0" xfId="0" applyFont="1" applyFill="1" applyAlignment="1">
      <alignment vertical="center"/>
    </xf>
    <xf numFmtId="0" fontId="2" fillId="28" borderId="17" xfId="66" applyNumberFormat="1" applyFont="1" applyFill="1" applyBorder="1" applyAlignment="1" applyProtection="1">
      <alignment horizontal="center" vertical="top" wrapText="1"/>
      <protection hidden="1"/>
    </xf>
    <xf numFmtId="0" fontId="0" fillId="28" borderId="14" xfId="0" applyFill="1" applyBorder="1" applyAlignment="1">
      <alignment horizontal="center" vertical="top" wrapText="1"/>
    </xf>
    <xf numFmtId="0" fontId="2" fillId="28" borderId="17" xfId="0" applyFont="1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4" fillId="0" borderId="0" xfId="66" applyFont="1" applyFill="1" applyAlignment="1">
      <alignment horizontal="left"/>
      <protection/>
    </xf>
    <xf numFmtId="0" fontId="38" fillId="0" borderId="0" xfId="66" applyFont="1" applyFill="1" applyAlignment="1">
      <alignment horizontal="left"/>
      <protection/>
    </xf>
    <xf numFmtId="0" fontId="3" fillId="0" borderId="0" xfId="66" applyFont="1" applyAlignment="1">
      <alignment horizontal="center" vertical="center"/>
      <protection/>
    </xf>
    <xf numFmtId="0" fontId="46" fillId="0" borderId="0" xfId="66" applyFont="1" applyAlignment="1">
      <alignment/>
      <protection/>
    </xf>
    <xf numFmtId="0" fontId="4" fillId="0" borderId="0" xfId="66" applyFont="1" applyFill="1" applyAlignment="1">
      <alignment horizontal="left" vertical="top"/>
      <protection/>
    </xf>
    <xf numFmtId="0" fontId="45" fillId="0" borderId="0" xfId="66" applyFont="1" applyFill="1" applyAlignment="1">
      <alignment horizontal="left" vertical="top"/>
      <protection/>
    </xf>
    <xf numFmtId="0" fontId="45" fillId="0" borderId="0" xfId="66" applyFont="1" applyFill="1" applyAlignment="1">
      <alignment horizontal="left"/>
      <protection/>
    </xf>
    <xf numFmtId="0" fontId="0" fillId="0" borderId="0" xfId="66" applyFill="1" applyAlignment="1">
      <alignment horizontal="left"/>
      <protection/>
    </xf>
    <xf numFmtId="0" fontId="4" fillId="0" borderId="0" xfId="66" applyFont="1" applyAlignment="1">
      <alignment horizontal="lef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6"/>
  <sheetViews>
    <sheetView view="pageBreakPreview" zoomScaleSheetLayoutView="100" zoomScalePageLayoutView="0" workbookViewId="0" topLeftCell="B1">
      <selection activeCell="C4" sqref="C4"/>
    </sheetView>
  </sheetViews>
  <sheetFormatPr defaultColWidth="9.140625" defaultRowHeight="12.75"/>
  <cols>
    <col min="1" max="1" width="11.140625" style="18" hidden="1" customWidth="1"/>
    <col min="2" max="2" width="24.28125" style="18" customWidth="1"/>
    <col min="3" max="3" width="57.7109375" style="18" customWidth="1"/>
    <col min="4" max="4" width="11.7109375" style="39" customWidth="1"/>
    <col min="5" max="16384" width="9.140625" style="18" customWidth="1"/>
  </cols>
  <sheetData>
    <row r="1" spans="3:4" ht="18.75">
      <c r="C1" s="291" t="s">
        <v>324</v>
      </c>
      <c r="D1" s="293"/>
    </row>
    <row r="2" spans="3:4" ht="18.75">
      <c r="C2" s="294" t="s">
        <v>325</v>
      </c>
      <c r="D2" s="293"/>
    </row>
    <row r="3" spans="3:4" ht="18.75">
      <c r="C3" s="291" t="s">
        <v>326</v>
      </c>
      <c r="D3" s="293"/>
    </row>
    <row r="5" spans="2:4" ht="14.25" customHeight="1">
      <c r="B5" s="37"/>
      <c r="C5" s="295" t="s">
        <v>327</v>
      </c>
      <c r="D5" s="295"/>
    </row>
    <row r="6" spans="2:4" ht="12" customHeight="1">
      <c r="B6" s="38"/>
      <c r="C6" s="296" t="s">
        <v>190</v>
      </c>
      <c r="D6" s="296"/>
    </row>
    <row r="7" spans="2:4" ht="14.25" customHeight="1">
      <c r="B7" s="38"/>
      <c r="C7" s="296" t="s">
        <v>191</v>
      </c>
      <c r="D7" s="296"/>
    </row>
    <row r="8" spans="2:4" ht="15" customHeight="1">
      <c r="B8" s="38"/>
      <c r="C8" s="43" t="s">
        <v>193</v>
      </c>
      <c r="D8" s="44"/>
    </row>
    <row r="9" spans="3:4" ht="13.5" customHeight="1">
      <c r="C9" s="291" t="s">
        <v>333</v>
      </c>
      <c r="D9" s="292"/>
    </row>
    <row r="10" spans="3:4" ht="13.5" customHeight="1">
      <c r="C10" s="284"/>
      <c r="D10" s="286"/>
    </row>
    <row r="11" spans="1:4" ht="18.75">
      <c r="A11" s="290" t="s">
        <v>47</v>
      </c>
      <c r="B11" s="290"/>
      <c r="C11" s="290"/>
      <c r="D11" s="290"/>
    </row>
    <row r="12" spans="1:4" ht="18.75">
      <c r="A12" s="290" t="s">
        <v>194</v>
      </c>
      <c r="B12" s="290"/>
      <c r="C12" s="290"/>
      <c r="D12" s="290"/>
    </row>
    <row r="13" spans="1:4" ht="9" customHeight="1">
      <c r="A13" s="61"/>
      <c r="B13" s="61"/>
      <c r="C13" s="61"/>
      <c r="D13" s="40"/>
    </row>
    <row r="14" spans="1:4" ht="85.5" customHeight="1">
      <c r="A14" s="61"/>
      <c r="B14" s="62" t="s">
        <v>48</v>
      </c>
      <c r="C14" s="62" t="s">
        <v>49</v>
      </c>
      <c r="D14" s="41" t="s">
        <v>50</v>
      </c>
    </row>
    <row r="15" spans="1:4" ht="13.5" customHeight="1">
      <c r="A15" s="61"/>
      <c r="B15" s="62">
        <v>1</v>
      </c>
      <c r="C15" s="62">
        <v>2</v>
      </c>
      <c r="D15" s="41">
        <v>3</v>
      </c>
    </row>
    <row r="16" spans="1:4" ht="32.25" customHeight="1">
      <c r="A16" s="61"/>
      <c r="B16" s="144" t="s">
        <v>94</v>
      </c>
      <c r="C16" s="63" t="s">
        <v>92</v>
      </c>
      <c r="D16" s="145">
        <f>D18+D17</f>
        <v>0</v>
      </c>
    </row>
    <row r="17" spans="1:4" ht="45.75" customHeight="1">
      <c r="A17" s="61"/>
      <c r="B17" s="151" t="s">
        <v>95</v>
      </c>
      <c r="C17" s="64" t="s">
        <v>96</v>
      </c>
      <c r="D17" s="147">
        <v>0</v>
      </c>
    </row>
    <row r="18" spans="1:4" ht="48.75" customHeight="1">
      <c r="A18" s="61"/>
      <c r="B18" s="151" t="s">
        <v>97</v>
      </c>
      <c r="C18" s="64" t="s">
        <v>93</v>
      </c>
      <c r="D18" s="147">
        <v>0</v>
      </c>
    </row>
    <row r="19" spans="1:4" ht="30.75" customHeight="1">
      <c r="A19" s="61"/>
      <c r="B19" s="144" t="s">
        <v>51</v>
      </c>
      <c r="C19" s="63" t="s">
        <v>52</v>
      </c>
      <c r="D19" s="111">
        <f>D21+D20</f>
        <v>29.200000000000728</v>
      </c>
    </row>
    <row r="20" spans="1:4" ht="30">
      <c r="A20" s="61"/>
      <c r="B20" s="151" t="s">
        <v>98</v>
      </c>
      <c r="C20" s="65" t="s">
        <v>53</v>
      </c>
      <c r="D20" s="112">
        <f>-'приложение 2'!C36</f>
        <v>-2557.7</v>
      </c>
    </row>
    <row r="21" spans="1:4" ht="30">
      <c r="A21" s="61"/>
      <c r="B21" s="151" t="s">
        <v>54</v>
      </c>
      <c r="C21" s="65" t="s">
        <v>55</v>
      </c>
      <c r="D21" s="112">
        <f>'приложение 5'!D44</f>
        <v>2586.9000000000005</v>
      </c>
    </row>
    <row r="22" spans="1:4" ht="18.75" customHeight="1">
      <c r="A22" s="61"/>
      <c r="B22" s="62" t="s">
        <v>56</v>
      </c>
      <c r="C22" s="66"/>
      <c r="D22" s="78">
        <f>D19+D16</f>
        <v>29.200000000000728</v>
      </c>
    </row>
    <row r="23" spans="3:4" ht="15" customHeight="1">
      <c r="C23" s="19"/>
      <c r="D23" s="150" t="s">
        <v>144</v>
      </c>
    </row>
    <row r="24" ht="18.75">
      <c r="C24" s="19"/>
    </row>
    <row r="25" ht="18.75">
      <c r="C25" s="19"/>
    </row>
    <row r="26" ht="18.75">
      <c r="C26" s="19"/>
    </row>
    <row r="27" ht="18.75">
      <c r="C27" s="19"/>
    </row>
    <row r="28" ht="18.75">
      <c r="C28" s="19"/>
    </row>
    <row r="29" ht="18.75">
      <c r="C29" s="19"/>
    </row>
    <row r="30" ht="18.75">
      <c r="C30" s="19"/>
    </row>
    <row r="31" ht="18.75">
      <c r="C31" s="19"/>
    </row>
    <row r="32" ht="18.75">
      <c r="C32" s="19"/>
    </row>
    <row r="33" ht="18.75">
      <c r="C33" s="19"/>
    </row>
    <row r="34" ht="18.75">
      <c r="C34" s="19"/>
    </row>
    <row r="35" ht="18.75">
      <c r="C35" s="19"/>
    </row>
    <row r="36" ht="18.75">
      <c r="C36" s="19"/>
    </row>
    <row r="37" ht="18.75">
      <c r="C37" s="19"/>
    </row>
    <row r="38" ht="18.75">
      <c r="C38" s="19"/>
    </row>
    <row r="39" ht="18.75">
      <c r="C39" s="19"/>
    </row>
    <row r="40" ht="18.75">
      <c r="C40" s="19"/>
    </row>
    <row r="41" ht="18.75">
      <c r="C41" s="19"/>
    </row>
    <row r="42" ht="18.75">
      <c r="C42" s="19"/>
    </row>
    <row r="43" ht="18.75">
      <c r="C43" s="19"/>
    </row>
    <row r="44" ht="18.75">
      <c r="C44" s="19"/>
    </row>
    <row r="45" ht="18.75">
      <c r="C45" s="19"/>
    </row>
    <row r="46" ht="18.75">
      <c r="C46" s="19"/>
    </row>
    <row r="47" ht="18.75">
      <c r="C47" s="19"/>
    </row>
    <row r="48" ht="18.75">
      <c r="C48" s="19"/>
    </row>
    <row r="49" ht="18.75">
      <c r="C49" s="19"/>
    </row>
    <row r="50" ht="18.75">
      <c r="C50" s="19"/>
    </row>
    <row r="51" ht="18.75">
      <c r="C51" s="19"/>
    </row>
    <row r="52" ht="18.75">
      <c r="C52" s="19"/>
    </row>
    <row r="53" ht="18.75">
      <c r="C53" s="19"/>
    </row>
    <row r="54" ht="18.75">
      <c r="C54" s="19"/>
    </row>
    <row r="55" ht="18.75">
      <c r="C55" s="19"/>
    </row>
    <row r="56" ht="18.75">
      <c r="C56" s="19"/>
    </row>
    <row r="57" ht="18.75">
      <c r="C57" s="19"/>
    </row>
    <row r="58" ht="18.75">
      <c r="C58" s="19"/>
    </row>
    <row r="59" ht="18.75">
      <c r="C59" s="19"/>
    </row>
    <row r="60" ht="18.75">
      <c r="C60" s="19"/>
    </row>
    <row r="61" ht="18.75">
      <c r="C61" s="19"/>
    </row>
    <row r="62" ht="18.75">
      <c r="C62" s="19"/>
    </row>
    <row r="63" ht="18.75">
      <c r="C63" s="19"/>
    </row>
    <row r="64" ht="18.75">
      <c r="C64" s="19"/>
    </row>
    <row r="65" ht="18.75">
      <c r="C65" s="19"/>
    </row>
    <row r="66" ht="18.75">
      <c r="C66" s="19"/>
    </row>
    <row r="67" ht="18.75">
      <c r="C67" s="19"/>
    </row>
    <row r="68" ht="18.75">
      <c r="C68" s="19"/>
    </row>
    <row r="69" ht="18.75">
      <c r="C69" s="19"/>
    </row>
    <row r="70" ht="18.75">
      <c r="C70" s="19"/>
    </row>
    <row r="71" ht="18.75">
      <c r="C71" s="19"/>
    </row>
    <row r="72" ht="18.75">
      <c r="C72" s="19"/>
    </row>
    <row r="73" ht="18.75">
      <c r="C73" s="19"/>
    </row>
    <row r="74" ht="18.75">
      <c r="C74" s="19"/>
    </row>
    <row r="75" ht="18.75">
      <c r="C75" s="19"/>
    </row>
    <row r="76" ht="18.75">
      <c r="C76" s="19"/>
    </row>
    <row r="77" ht="18.75">
      <c r="C77" s="19"/>
    </row>
    <row r="78" ht="18.75">
      <c r="C78" s="19"/>
    </row>
    <row r="79" ht="18.75">
      <c r="C79" s="19"/>
    </row>
    <row r="80" ht="18.75">
      <c r="C80" s="19"/>
    </row>
    <row r="81" ht="18.75">
      <c r="C81" s="19"/>
    </row>
    <row r="82" ht="18.75">
      <c r="C82" s="19"/>
    </row>
    <row r="83" ht="18.75">
      <c r="C83" s="19"/>
    </row>
    <row r="84" ht="18.75">
      <c r="C84" s="19"/>
    </row>
    <row r="85" ht="18.75">
      <c r="C85" s="19"/>
    </row>
    <row r="86" ht="18.75">
      <c r="C86" s="19"/>
    </row>
    <row r="87" ht="18.75">
      <c r="C87" s="19"/>
    </row>
    <row r="88" ht="18.75">
      <c r="C88" s="19"/>
    </row>
    <row r="89" ht="18.75">
      <c r="C89" s="19"/>
    </row>
    <row r="90" ht="18.75">
      <c r="C90" s="19"/>
    </row>
    <row r="91" ht="18.75">
      <c r="C91" s="19"/>
    </row>
    <row r="92" ht="18.75">
      <c r="C92" s="19"/>
    </row>
    <row r="93" ht="18.75">
      <c r="C93" s="19"/>
    </row>
    <row r="94" ht="18.75">
      <c r="C94" s="19"/>
    </row>
    <row r="95" ht="18.75">
      <c r="C95" s="19"/>
    </row>
    <row r="96" ht="18.75">
      <c r="C96" s="19"/>
    </row>
    <row r="97" ht="18.75">
      <c r="C97" s="19"/>
    </row>
    <row r="98" ht="18.75">
      <c r="C98" s="19"/>
    </row>
    <row r="99" ht="18.75">
      <c r="C99" s="19"/>
    </row>
    <row r="100" ht="18.75">
      <c r="C100" s="19"/>
    </row>
    <row r="101" ht="18.75">
      <c r="C101" s="19"/>
    </row>
    <row r="102" ht="18.75">
      <c r="C102" s="19"/>
    </row>
    <row r="103" ht="18.75">
      <c r="C103" s="19"/>
    </row>
    <row r="104" ht="18.75">
      <c r="C104" s="19"/>
    </row>
    <row r="105" ht="18.75">
      <c r="C105" s="19"/>
    </row>
    <row r="106" ht="18.75">
      <c r="C106" s="19"/>
    </row>
  </sheetData>
  <sheetProtection selectLockedCells="1" selectUnlockedCells="1"/>
  <mergeCells count="9">
    <mergeCell ref="A12:D12"/>
    <mergeCell ref="A11:D11"/>
    <mergeCell ref="C9:D9"/>
    <mergeCell ref="C1:D1"/>
    <mergeCell ref="C2:D2"/>
    <mergeCell ref="C3:D3"/>
    <mergeCell ref="C5:D5"/>
    <mergeCell ref="C6:D6"/>
    <mergeCell ref="C7:D7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47"/>
  <sheetViews>
    <sheetView view="pageBreakPreview" zoomScaleSheetLayoutView="100" workbookViewId="0" topLeftCell="A27">
      <selection activeCell="A30" sqref="A30"/>
    </sheetView>
  </sheetViews>
  <sheetFormatPr defaultColWidth="9.140625" defaultRowHeight="12.75"/>
  <cols>
    <col min="1" max="1" width="25.00390625" style="33" customWidth="1"/>
    <col min="2" max="2" width="52.421875" style="34" customWidth="1"/>
    <col min="3" max="3" width="10.00390625" style="35" customWidth="1"/>
    <col min="4" max="4" width="9.8515625" style="21" customWidth="1"/>
    <col min="5" max="16384" width="9.140625" style="21" customWidth="1"/>
  </cols>
  <sheetData>
    <row r="1" spans="1:4" ht="12" customHeight="1">
      <c r="A1" s="37"/>
      <c r="B1" s="295" t="s">
        <v>313</v>
      </c>
      <c r="C1" s="295"/>
      <c r="D1" s="36"/>
    </row>
    <row r="2" spans="1:4" ht="11.25" customHeight="1">
      <c r="A2" s="38"/>
      <c r="B2" s="296" t="s">
        <v>190</v>
      </c>
      <c r="C2" s="296"/>
      <c r="D2" s="36"/>
    </row>
    <row r="3" spans="1:4" ht="12.75" customHeight="1">
      <c r="A3" s="38"/>
      <c r="B3" s="296" t="s">
        <v>191</v>
      </c>
      <c r="C3" s="296"/>
      <c r="D3" s="36"/>
    </row>
    <row r="4" spans="1:4" ht="13.5" customHeight="1">
      <c r="A4" s="38"/>
      <c r="B4" s="43" t="s">
        <v>193</v>
      </c>
      <c r="C4" s="44"/>
      <c r="D4" s="36"/>
    </row>
    <row r="5" spans="1:4" ht="7.5" customHeight="1">
      <c r="A5" s="38"/>
      <c r="B5" s="43" t="s">
        <v>192</v>
      </c>
      <c r="C5" s="44"/>
      <c r="D5" s="36"/>
    </row>
    <row r="6" spans="1:4" ht="47.25" customHeight="1">
      <c r="A6" s="297" t="s">
        <v>228</v>
      </c>
      <c r="B6" s="297"/>
      <c r="C6" s="297"/>
      <c r="D6" s="319"/>
    </row>
    <row r="7" spans="1:4" ht="47.25" customHeight="1" hidden="1" thickBot="1">
      <c r="A7" s="297"/>
      <c r="B7" s="297"/>
      <c r="C7" s="297"/>
      <c r="D7" s="319"/>
    </row>
    <row r="8" spans="1:3" ht="12" customHeight="1">
      <c r="A8" s="42"/>
      <c r="B8" s="42"/>
      <c r="C8" s="122"/>
    </row>
    <row r="9" spans="1:4" ht="33" customHeight="1">
      <c r="A9" s="334" t="s">
        <v>57</v>
      </c>
      <c r="B9" s="334" t="s">
        <v>58</v>
      </c>
      <c r="C9" s="336" t="s">
        <v>59</v>
      </c>
      <c r="D9" s="337"/>
    </row>
    <row r="10" spans="1:4" ht="33" customHeight="1">
      <c r="A10" s="335"/>
      <c r="B10" s="335"/>
      <c r="C10" s="146" t="s">
        <v>221</v>
      </c>
      <c r="D10" s="146" t="s">
        <v>222</v>
      </c>
    </row>
    <row r="11" spans="1:4" ht="15" customHeight="1">
      <c r="A11" s="134">
        <v>1</v>
      </c>
      <c r="B11" s="134">
        <v>2</v>
      </c>
      <c r="C11" s="134">
        <v>3</v>
      </c>
      <c r="D11" s="149">
        <v>4</v>
      </c>
    </row>
    <row r="12" spans="1:4" ht="17.25" customHeight="1">
      <c r="A12" s="135" t="s">
        <v>197</v>
      </c>
      <c r="B12" s="136" t="s">
        <v>60</v>
      </c>
      <c r="C12" s="139">
        <f>C13+C14+C16+C17+C18+C19+C21</f>
        <v>865</v>
      </c>
      <c r="D12" s="139">
        <f>D13+D14+D16+D17+D18+D19+D21</f>
        <v>894</v>
      </c>
    </row>
    <row r="13" spans="1:4" ht="87.75" customHeight="1">
      <c r="A13" s="134" t="s">
        <v>198</v>
      </c>
      <c r="B13" s="137" t="s">
        <v>106</v>
      </c>
      <c r="C13" s="140">
        <v>66</v>
      </c>
      <c r="D13" s="140">
        <v>68</v>
      </c>
    </row>
    <row r="14" spans="1:4" ht="15" customHeight="1">
      <c r="A14" s="134" t="s">
        <v>199</v>
      </c>
      <c r="B14" s="137" t="s">
        <v>99</v>
      </c>
      <c r="C14" s="140">
        <v>27</v>
      </c>
      <c r="D14" s="140">
        <v>27</v>
      </c>
    </row>
    <row r="15" spans="1:4" ht="15" customHeight="1">
      <c r="A15" s="182"/>
      <c r="B15" s="183" t="s">
        <v>204</v>
      </c>
      <c r="C15" s="184">
        <f>C16+C17+C18</f>
        <v>643</v>
      </c>
      <c r="D15" s="184">
        <f>D16+D17+D18</f>
        <v>670</v>
      </c>
    </row>
    <row r="16" spans="1:4" ht="48.75" customHeight="1">
      <c r="A16" s="134" t="s">
        <v>200</v>
      </c>
      <c r="B16" s="137" t="s">
        <v>62</v>
      </c>
      <c r="C16" s="140">
        <v>217</v>
      </c>
      <c r="D16" s="140">
        <v>244</v>
      </c>
    </row>
    <row r="17" spans="1:4" ht="43.5" customHeight="1">
      <c r="A17" s="134" t="s">
        <v>201</v>
      </c>
      <c r="B17" s="137" t="s">
        <v>63</v>
      </c>
      <c r="C17" s="140">
        <v>89</v>
      </c>
      <c r="D17" s="140">
        <v>89</v>
      </c>
    </row>
    <row r="18" spans="1:4" ht="43.5" customHeight="1">
      <c r="A18" s="134" t="s">
        <v>202</v>
      </c>
      <c r="B18" s="137" t="s">
        <v>64</v>
      </c>
      <c r="C18" s="140">
        <v>337</v>
      </c>
      <c r="D18" s="140">
        <v>337</v>
      </c>
    </row>
    <row r="19" spans="1:4" ht="82.5" customHeight="1">
      <c r="A19" s="134" t="s">
        <v>203</v>
      </c>
      <c r="B19" s="137" t="s">
        <v>65</v>
      </c>
      <c r="C19" s="140">
        <v>7</v>
      </c>
      <c r="D19" s="140">
        <v>7</v>
      </c>
    </row>
    <row r="20" spans="1:4" ht="82.5" customHeight="1" hidden="1">
      <c r="A20" s="181"/>
      <c r="B20" s="137"/>
      <c r="C20" s="140"/>
      <c r="D20" s="140"/>
    </row>
    <row r="21" spans="1:4" ht="95.25" customHeight="1">
      <c r="A21" s="134" t="s">
        <v>229</v>
      </c>
      <c r="B21" s="137" t="s">
        <v>259</v>
      </c>
      <c r="C21" s="140">
        <v>122</v>
      </c>
      <c r="D21" s="140">
        <v>122</v>
      </c>
    </row>
    <row r="22" spans="1:4" s="22" customFormat="1" ht="20.25" customHeight="1">
      <c r="A22" s="135" t="s">
        <v>205</v>
      </c>
      <c r="B22" s="136" t="s">
        <v>100</v>
      </c>
      <c r="C22" s="139">
        <f>C23+C26+C29</f>
        <v>1233.8</v>
      </c>
      <c r="D22" s="139">
        <f>D23+D26+D29</f>
        <v>1204.8999999999999</v>
      </c>
    </row>
    <row r="23" spans="1:4" s="22" customFormat="1" ht="48" customHeight="1">
      <c r="A23" s="185"/>
      <c r="B23" s="183" t="s">
        <v>207</v>
      </c>
      <c r="C23" s="184">
        <f>C24+C25</f>
        <v>1153.5</v>
      </c>
      <c r="D23" s="184">
        <f>D24+D25</f>
        <v>1124.6</v>
      </c>
    </row>
    <row r="24" spans="1:4" s="22" customFormat="1" ht="33.75" customHeight="1">
      <c r="A24" s="189" t="s">
        <v>316</v>
      </c>
      <c r="B24" s="137" t="s">
        <v>101</v>
      </c>
      <c r="C24" s="140">
        <v>1043.7</v>
      </c>
      <c r="D24" s="140">
        <v>833.9</v>
      </c>
    </row>
    <row r="25" spans="1:4" s="22" customFormat="1" ht="32.25" customHeight="1">
      <c r="A25" s="189" t="s">
        <v>317</v>
      </c>
      <c r="B25" s="137" t="s">
        <v>78</v>
      </c>
      <c r="C25" s="140">
        <v>109.8</v>
      </c>
      <c r="D25" s="140">
        <v>290.7</v>
      </c>
    </row>
    <row r="26" spans="1:4" s="22" customFormat="1" ht="33" customHeight="1">
      <c r="A26" s="185"/>
      <c r="B26" s="186" t="s">
        <v>208</v>
      </c>
      <c r="C26" s="184">
        <f>C27+C28</f>
        <v>80.30000000000001</v>
      </c>
      <c r="D26" s="184">
        <f>D27+D28</f>
        <v>80.30000000000001</v>
      </c>
    </row>
    <row r="27" spans="1:4" s="22" customFormat="1" ht="51" customHeight="1">
      <c r="A27" s="272" t="s">
        <v>318</v>
      </c>
      <c r="B27" s="138" t="s">
        <v>102</v>
      </c>
      <c r="C27" s="140">
        <v>79.9</v>
      </c>
      <c r="D27" s="140">
        <v>79.9</v>
      </c>
    </row>
    <row r="28" spans="1:4" s="22" customFormat="1" ht="49.5" customHeight="1">
      <c r="A28" s="272" t="s">
        <v>320</v>
      </c>
      <c r="B28" s="138" t="s">
        <v>103</v>
      </c>
      <c r="C28" s="140">
        <v>0.4</v>
      </c>
      <c r="D28" s="140">
        <v>0.4</v>
      </c>
    </row>
    <row r="29" spans="1:4" ht="15.75" customHeight="1">
      <c r="A29" s="191"/>
      <c r="B29" s="183" t="s">
        <v>209</v>
      </c>
      <c r="C29" s="184">
        <f>C30</f>
        <v>0</v>
      </c>
      <c r="D29" s="184">
        <f>D30</f>
        <v>0</v>
      </c>
    </row>
    <row r="30" spans="1:4" ht="77.25" customHeight="1">
      <c r="A30" s="272" t="s">
        <v>321</v>
      </c>
      <c r="B30" s="137" t="s">
        <v>79</v>
      </c>
      <c r="C30" s="140">
        <v>0</v>
      </c>
      <c r="D30" s="140">
        <v>0</v>
      </c>
    </row>
    <row r="31" spans="1:4" ht="21" customHeight="1">
      <c r="A31" s="134" t="s">
        <v>104</v>
      </c>
      <c r="B31" s="136" t="s">
        <v>105</v>
      </c>
      <c r="C31" s="139">
        <f>C12+C22</f>
        <v>2098.8</v>
      </c>
      <c r="D31" s="139">
        <f>D12+D22</f>
        <v>2098.8999999999996</v>
      </c>
    </row>
    <row r="32" spans="1:3" ht="12.75" customHeight="1">
      <c r="A32" s="23"/>
      <c r="B32" s="24"/>
      <c r="C32" s="119"/>
    </row>
    <row r="33" spans="1:3" ht="12.75" customHeight="1">
      <c r="A33" s="23"/>
      <c r="B33" s="24"/>
      <c r="C33" s="25"/>
    </row>
    <row r="34" spans="1:3" ht="12.75" customHeight="1">
      <c r="A34" s="23"/>
      <c r="B34" s="24"/>
      <c r="C34" s="25"/>
    </row>
    <row r="35" spans="1:3" ht="12.75" customHeight="1">
      <c r="A35" s="23"/>
      <c r="B35" s="24"/>
      <c r="C35" s="25"/>
    </row>
    <row r="36" spans="1:3" ht="12.75" customHeight="1">
      <c r="A36" s="23"/>
      <c r="B36" s="24"/>
      <c r="C36" s="25"/>
    </row>
    <row r="37" spans="1:3" ht="12.75" customHeight="1">
      <c r="A37" s="23"/>
      <c r="B37" s="24"/>
      <c r="C37" s="25"/>
    </row>
    <row r="38" spans="1:3" ht="12.75" customHeight="1">
      <c r="A38" s="23"/>
      <c r="B38" s="26"/>
      <c r="C38" s="26"/>
    </row>
    <row r="39" spans="1:3" ht="21.75" customHeight="1">
      <c r="A39" s="23"/>
      <c r="B39" s="27"/>
      <c r="C39" s="25"/>
    </row>
    <row r="40" spans="1:3" ht="12.75" customHeight="1">
      <c r="A40" s="23"/>
      <c r="B40" s="26"/>
      <c r="C40" s="26"/>
    </row>
    <row r="41" spans="1:3" ht="12.75" customHeight="1">
      <c r="A41" s="23"/>
      <c r="B41" s="28"/>
      <c r="C41" s="25"/>
    </row>
    <row r="42" spans="1:3" ht="12.75" customHeight="1">
      <c r="A42" s="23"/>
      <c r="B42" s="29"/>
      <c r="C42" s="30"/>
    </row>
    <row r="43" spans="1:3" ht="15">
      <c r="A43" s="20"/>
      <c r="B43" s="31"/>
      <c r="C43" s="32"/>
    </row>
    <row r="44" spans="1:3" ht="15">
      <c r="A44" s="20"/>
      <c r="B44" s="31"/>
      <c r="C44" s="32"/>
    </row>
    <row r="45" spans="1:3" ht="15">
      <c r="A45" s="20"/>
      <c r="B45" s="31"/>
      <c r="C45" s="32"/>
    </row>
    <row r="46" spans="1:3" ht="15">
      <c r="A46" s="20"/>
      <c r="B46" s="31"/>
      <c r="C46" s="32"/>
    </row>
    <row r="47" spans="1:3" ht="15">
      <c r="A47" s="20"/>
      <c r="B47" s="31"/>
      <c r="C47" s="32"/>
    </row>
  </sheetData>
  <sheetProtection/>
  <mergeCells count="7">
    <mergeCell ref="B1:C1"/>
    <mergeCell ref="B2:C2"/>
    <mergeCell ref="B3:C3"/>
    <mergeCell ref="A9:A10"/>
    <mergeCell ref="B9:B10"/>
    <mergeCell ref="C9:D9"/>
    <mergeCell ref="A6:D7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view="pageBreakPreview" zoomScale="80" zoomScaleNormal="75" zoomScaleSheetLayoutView="80" zoomScalePageLayoutView="0" workbookViewId="0" topLeftCell="A5">
      <selection activeCell="B2" sqref="B2:D2"/>
    </sheetView>
  </sheetViews>
  <sheetFormatPr defaultColWidth="9.140625" defaultRowHeight="12.75"/>
  <cols>
    <col min="1" max="1" width="73.57421875" style="106" customWidth="1"/>
    <col min="2" max="2" width="14.28125" style="106" customWidth="1"/>
    <col min="3" max="3" width="13.00390625" style="106" customWidth="1"/>
    <col min="4" max="4" width="13.421875" style="108" customWidth="1"/>
    <col min="5" max="5" width="11.28125" style="4" customWidth="1"/>
    <col min="6" max="16384" width="9.140625" style="4" customWidth="1"/>
  </cols>
  <sheetData>
    <row r="1" spans="2:4" s="7" customFormat="1" ht="15">
      <c r="B1" s="308" t="s">
        <v>226</v>
      </c>
      <c r="C1" s="308"/>
      <c r="D1" s="308"/>
    </row>
    <row r="2" spans="2:4" s="7" customFormat="1" ht="15">
      <c r="B2" s="308" t="s">
        <v>33</v>
      </c>
      <c r="C2" s="308"/>
      <c r="D2" s="308"/>
    </row>
    <row r="3" spans="2:4" s="7" customFormat="1" ht="15">
      <c r="B3" s="308" t="s">
        <v>212</v>
      </c>
      <c r="C3" s="308"/>
      <c r="D3" s="308"/>
    </row>
    <row r="4" spans="2:4" s="7" customFormat="1" ht="15">
      <c r="B4" s="301" t="s">
        <v>211</v>
      </c>
      <c r="C4" s="301"/>
      <c r="D4" s="301"/>
    </row>
    <row r="5" spans="1:4" s="7" customFormat="1" ht="15">
      <c r="A5" s="50"/>
      <c r="B5" s="302"/>
      <c r="C5" s="302"/>
      <c r="D5" s="302"/>
    </row>
    <row r="6" spans="1:5" ht="18.75">
      <c r="A6" s="303" t="s">
        <v>32</v>
      </c>
      <c r="B6" s="304"/>
      <c r="C6" s="304"/>
      <c r="D6" s="304"/>
      <c r="E6" s="300"/>
    </row>
    <row r="7" spans="1:5" ht="18.75">
      <c r="A7" s="299" t="s">
        <v>225</v>
      </c>
      <c r="B7" s="299"/>
      <c r="C7" s="299"/>
      <c r="D7" s="299"/>
      <c r="E7" s="300"/>
    </row>
    <row r="8" spans="1:5" ht="12" customHeight="1">
      <c r="A8" s="97"/>
      <c r="B8" s="97"/>
      <c r="C8" s="97"/>
      <c r="D8" s="45" t="s">
        <v>20</v>
      </c>
      <c r="E8" s="17"/>
    </row>
    <row r="9" spans="1:5" ht="18">
      <c r="A9" s="338" t="s">
        <v>11</v>
      </c>
      <c r="B9" s="338" t="s">
        <v>1</v>
      </c>
      <c r="C9" s="338" t="s">
        <v>12</v>
      </c>
      <c r="D9" s="322" t="s">
        <v>13</v>
      </c>
      <c r="E9" s="339"/>
    </row>
    <row r="10" spans="1:5" ht="18">
      <c r="A10" s="335"/>
      <c r="B10" s="335"/>
      <c r="C10" s="335"/>
      <c r="D10" s="199" t="s">
        <v>221</v>
      </c>
      <c r="E10" s="217" t="s">
        <v>222</v>
      </c>
    </row>
    <row r="11" spans="1:5" ht="18">
      <c r="A11" s="98">
        <v>1</v>
      </c>
      <c r="B11" s="94">
        <v>2</v>
      </c>
      <c r="C11" s="94">
        <v>3</v>
      </c>
      <c r="D11" s="99">
        <v>4</v>
      </c>
      <c r="E11" s="99">
        <v>5</v>
      </c>
    </row>
    <row r="12" spans="1:5" ht="18">
      <c r="A12" s="100" t="s">
        <v>2</v>
      </c>
      <c r="B12" s="73">
        <v>1</v>
      </c>
      <c r="C12" s="73">
        <v>0</v>
      </c>
      <c r="D12" s="90">
        <f>D13+D14+D15+D17+D18</f>
        <v>1718.4</v>
      </c>
      <c r="E12" s="232">
        <f>'приложение 13'!K12</f>
        <v>1711.2</v>
      </c>
    </row>
    <row r="13" spans="1:5" ht="31.5">
      <c r="A13" s="95" t="s">
        <v>3</v>
      </c>
      <c r="B13" s="73">
        <v>1</v>
      </c>
      <c r="C13" s="73">
        <v>2</v>
      </c>
      <c r="D13" s="91">
        <f>'приложение 13'!J13</f>
        <v>478.6</v>
      </c>
      <c r="E13" s="173">
        <f>'приложение 13'!K13</f>
        <v>478.6</v>
      </c>
    </row>
    <row r="14" spans="1:5" ht="52.5" customHeight="1">
      <c r="A14" s="101" t="s">
        <v>14</v>
      </c>
      <c r="B14" s="73">
        <v>1</v>
      </c>
      <c r="C14" s="73">
        <v>4</v>
      </c>
      <c r="D14" s="91">
        <f>'приложение 13'!J20</f>
        <v>1176</v>
      </c>
      <c r="E14" s="173">
        <f>'приложение 13'!K20</f>
        <v>1169.2</v>
      </c>
    </row>
    <row r="15" spans="1:5" ht="31.5">
      <c r="A15" s="101" t="s">
        <v>28</v>
      </c>
      <c r="B15" s="73">
        <v>1</v>
      </c>
      <c r="C15" s="73">
        <v>6</v>
      </c>
      <c r="D15" s="91">
        <f>'приложение 13'!J40</f>
        <v>0</v>
      </c>
      <c r="E15" s="173">
        <f>'приложение 13'!K40</f>
        <v>0</v>
      </c>
    </row>
    <row r="16" spans="1:5" ht="18" hidden="1">
      <c r="A16" s="101" t="s">
        <v>230</v>
      </c>
      <c r="B16" s="73">
        <v>1</v>
      </c>
      <c r="C16" s="73">
        <v>7</v>
      </c>
      <c r="D16" s="91"/>
      <c r="E16" s="173"/>
    </row>
    <row r="17" spans="1:5" ht="18">
      <c r="A17" s="102" t="s">
        <v>4</v>
      </c>
      <c r="B17" s="73">
        <v>1</v>
      </c>
      <c r="C17" s="73">
        <v>11</v>
      </c>
      <c r="D17" s="91">
        <f>'приложение 13'!J48</f>
        <v>2.4000000000000004</v>
      </c>
      <c r="E17" s="173">
        <f>'приложение 13'!K48</f>
        <v>2</v>
      </c>
    </row>
    <row r="18" spans="1:5" ht="18">
      <c r="A18" s="102" t="s">
        <v>5</v>
      </c>
      <c r="B18" s="73">
        <v>1</v>
      </c>
      <c r="C18" s="73">
        <v>13</v>
      </c>
      <c r="D18" s="91">
        <f>'приложение 13'!J51</f>
        <v>61.4</v>
      </c>
      <c r="E18" s="173">
        <f>'приложение 13'!K51</f>
        <v>61.4</v>
      </c>
    </row>
    <row r="19" spans="1:5" ht="18">
      <c r="A19" s="100" t="s">
        <v>15</v>
      </c>
      <c r="B19" s="73">
        <v>2</v>
      </c>
      <c r="C19" s="73">
        <v>0</v>
      </c>
      <c r="D19" s="90">
        <f>'приложение 13'!J61</f>
        <v>79.9</v>
      </c>
      <c r="E19" s="232">
        <f>'приложение 13'!K61</f>
        <v>79.9</v>
      </c>
    </row>
    <row r="20" spans="1:5" ht="18">
      <c r="A20" s="102" t="s">
        <v>16</v>
      </c>
      <c r="B20" s="73">
        <v>2</v>
      </c>
      <c r="C20" s="73">
        <v>3</v>
      </c>
      <c r="D20" s="91">
        <f>D19</f>
        <v>79.9</v>
      </c>
      <c r="E20" s="173">
        <f>E19</f>
        <v>79.9</v>
      </c>
    </row>
    <row r="21" spans="1:5" ht="31.5">
      <c r="A21" s="100" t="s">
        <v>6</v>
      </c>
      <c r="B21" s="73">
        <v>3</v>
      </c>
      <c r="C21" s="73">
        <v>0</v>
      </c>
      <c r="D21" s="90">
        <f>D22</f>
        <v>10</v>
      </c>
      <c r="E21" s="232">
        <f>'приложение 13'!K66</f>
        <v>10</v>
      </c>
    </row>
    <row r="22" spans="1:5" ht="31.5">
      <c r="A22" s="102" t="s">
        <v>108</v>
      </c>
      <c r="B22" s="73">
        <v>3</v>
      </c>
      <c r="C22" s="73">
        <v>10</v>
      </c>
      <c r="D22" s="91">
        <f>'приложение 13'!J70</f>
        <v>10</v>
      </c>
      <c r="E22" s="173">
        <f>'приложение 13'!K70</f>
        <v>10</v>
      </c>
    </row>
    <row r="23" spans="1:5" ht="18">
      <c r="A23" s="100" t="s">
        <v>7</v>
      </c>
      <c r="B23" s="73">
        <v>5</v>
      </c>
      <c r="C23" s="73">
        <v>0</v>
      </c>
      <c r="D23" s="90">
        <f>D24+D25+D26</f>
        <v>240</v>
      </c>
      <c r="E23" s="232">
        <f>'приложение 13'!K71</f>
        <v>196.9</v>
      </c>
    </row>
    <row r="24" spans="1:5" ht="18">
      <c r="A24" s="102" t="s">
        <v>61</v>
      </c>
      <c r="B24" s="73">
        <v>5</v>
      </c>
      <c r="C24" s="73">
        <v>1</v>
      </c>
      <c r="D24" s="91">
        <f>'приложение 13'!J72</f>
        <v>0</v>
      </c>
      <c r="E24" s="173">
        <f>'приложение 13'!K72</f>
        <v>0</v>
      </c>
    </row>
    <row r="25" spans="1:5" ht="18">
      <c r="A25" s="102" t="s">
        <v>85</v>
      </c>
      <c r="B25" s="73">
        <v>5</v>
      </c>
      <c r="C25" s="73">
        <v>2</v>
      </c>
      <c r="D25" s="91">
        <f>'приложение 13'!J78</f>
        <v>0</v>
      </c>
      <c r="E25" s="173">
        <f>'приложение 13'!K78</f>
        <v>0</v>
      </c>
    </row>
    <row r="26" spans="1:5" ht="18">
      <c r="A26" s="102" t="s">
        <v>8</v>
      </c>
      <c r="B26" s="73">
        <v>5</v>
      </c>
      <c r="C26" s="73">
        <v>3</v>
      </c>
      <c r="D26" s="91">
        <f>'приложение 13'!J84</f>
        <v>240</v>
      </c>
      <c r="E26" s="173">
        <f>'приложение 13'!K84</f>
        <v>196.9</v>
      </c>
    </row>
    <row r="27" spans="1:5" ht="18">
      <c r="A27" s="100" t="s">
        <v>45</v>
      </c>
      <c r="B27" s="73">
        <v>7</v>
      </c>
      <c r="C27" s="73">
        <v>0</v>
      </c>
      <c r="D27" s="90">
        <f>D28</f>
        <v>1</v>
      </c>
      <c r="E27" s="232">
        <f>'приложение 13'!K102</f>
        <v>0</v>
      </c>
    </row>
    <row r="28" spans="1:5" ht="18">
      <c r="A28" s="102" t="s">
        <v>44</v>
      </c>
      <c r="B28" s="73">
        <v>7</v>
      </c>
      <c r="C28" s="73">
        <v>7</v>
      </c>
      <c r="D28" s="91">
        <f>'приложение 6'!J115</f>
        <v>1</v>
      </c>
      <c r="E28" s="173">
        <f>'приложение 13'!K103</f>
        <v>0</v>
      </c>
    </row>
    <row r="29" spans="1:5" ht="18" hidden="1">
      <c r="A29" s="100" t="s">
        <v>18</v>
      </c>
      <c r="B29" s="73">
        <v>8</v>
      </c>
      <c r="C29" s="73">
        <v>0</v>
      </c>
      <c r="D29" s="90">
        <f>D30</f>
        <v>0</v>
      </c>
      <c r="E29" s="173"/>
    </row>
    <row r="30" spans="1:5" ht="18" hidden="1">
      <c r="A30" s="102" t="s">
        <v>9</v>
      </c>
      <c r="B30" s="73">
        <v>8</v>
      </c>
      <c r="C30" s="73">
        <v>1</v>
      </c>
      <c r="D30" s="91">
        <f>'приложение 6'!J119</f>
        <v>0</v>
      </c>
      <c r="E30" s="173"/>
    </row>
    <row r="31" spans="1:5" ht="18" hidden="1">
      <c r="A31" s="100" t="s">
        <v>10</v>
      </c>
      <c r="B31" s="73">
        <v>10</v>
      </c>
      <c r="C31" s="73">
        <v>0</v>
      </c>
      <c r="D31" s="90">
        <f>D32+D33</f>
        <v>0</v>
      </c>
      <c r="E31" s="173"/>
    </row>
    <row r="32" spans="1:5" ht="18" hidden="1">
      <c r="A32" s="102" t="s">
        <v>31</v>
      </c>
      <c r="B32" s="73">
        <v>10</v>
      </c>
      <c r="C32" s="73">
        <v>1</v>
      </c>
      <c r="D32" s="91">
        <f>'приложение 6'!J127</f>
        <v>0</v>
      </c>
      <c r="E32" s="173"/>
    </row>
    <row r="33" spans="1:5" ht="18" hidden="1">
      <c r="A33" s="102" t="s">
        <v>75</v>
      </c>
      <c r="B33" s="73">
        <v>10</v>
      </c>
      <c r="C33" s="73">
        <v>3</v>
      </c>
      <c r="D33" s="91">
        <f>'приложение 6'!J131</f>
        <v>0</v>
      </c>
      <c r="E33" s="173"/>
    </row>
    <row r="34" spans="1:5" ht="18" hidden="1">
      <c r="A34" s="170" t="s">
        <v>35</v>
      </c>
      <c r="B34" s="158">
        <v>11</v>
      </c>
      <c r="C34" s="158">
        <v>0</v>
      </c>
      <c r="D34" s="163">
        <f>D35</f>
        <v>0</v>
      </c>
      <c r="E34" s="173"/>
    </row>
    <row r="35" spans="1:5" ht="18" hidden="1">
      <c r="A35" s="171" t="s">
        <v>46</v>
      </c>
      <c r="B35" s="158">
        <v>11</v>
      </c>
      <c r="C35" s="158">
        <v>1</v>
      </c>
      <c r="D35" s="154">
        <f>'приложение 6'!J138</f>
        <v>0</v>
      </c>
      <c r="E35" s="173"/>
    </row>
    <row r="36" spans="1:5" ht="33.75" customHeight="1" hidden="1">
      <c r="A36" s="170" t="s">
        <v>161</v>
      </c>
      <c r="B36" s="158">
        <v>13</v>
      </c>
      <c r="C36" s="158">
        <v>0</v>
      </c>
      <c r="D36" s="163">
        <f>D37</f>
        <v>0</v>
      </c>
      <c r="E36" s="173"/>
    </row>
    <row r="37" spans="1:5" ht="20.25" customHeight="1" hidden="1">
      <c r="A37" s="171" t="s">
        <v>162</v>
      </c>
      <c r="B37" s="158">
        <v>13</v>
      </c>
      <c r="C37" s="158">
        <v>1</v>
      </c>
      <c r="D37" s="154">
        <f>'приложение 6'!J143</f>
        <v>0</v>
      </c>
      <c r="E37" s="173"/>
    </row>
    <row r="38" spans="1:5" s="106" customFormat="1" ht="20.25" customHeight="1">
      <c r="A38" s="200" t="s">
        <v>270</v>
      </c>
      <c r="B38" s="73"/>
      <c r="C38" s="73"/>
      <c r="D38" s="91">
        <f>'приложение 13'!J133</f>
        <v>50.5</v>
      </c>
      <c r="E38" s="230">
        <f>'приложение 13'!K133</f>
        <v>100.9</v>
      </c>
    </row>
    <row r="39" spans="1:5" ht="18">
      <c r="A39" s="100" t="s">
        <v>19</v>
      </c>
      <c r="B39" s="94"/>
      <c r="C39" s="94"/>
      <c r="D39" s="90">
        <f>SUM(D12+D19+D21+D23+D27+D29+D31+D34+D36)+D38</f>
        <v>2099.8</v>
      </c>
      <c r="E39" s="232">
        <f>'приложение 13'!K134</f>
        <v>2098.9</v>
      </c>
    </row>
    <row r="40" spans="1:4" ht="14.25" customHeight="1">
      <c r="A40" s="103"/>
      <c r="B40" s="104"/>
      <c r="C40" s="104"/>
      <c r="D40" s="105"/>
    </row>
    <row r="41" ht="18">
      <c r="D41" s="107"/>
    </row>
  </sheetData>
  <sheetProtection/>
  <mergeCells count="11">
    <mergeCell ref="A7:E7"/>
    <mergeCell ref="A9:A10"/>
    <mergeCell ref="B9:B10"/>
    <mergeCell ref="C9:C10"/>
    <mergeCell ref="D9:E9"/>
    <mergeCell ref="B1:D1"/>
    <mergeCell ref="B2:D2"/>
    <mergeCell ref="B3:D3"/>
    <mergeCell ref="B4:D4"/>
    <mergeCell ref="B5:D5"/>
    <mergeCell ref="A6:E6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5"/>
  <sheetViews>
    <sheetView view="pageBreakPreview" zoomScale="90" zoomScaleSheetLayoutView="90" zoomScalePageLayoutView="0" workbookViewId="0" topLeftCell="A5">
      <selection activeCell="B5" sqref="B5"/>
    </sheetView>
  </sheetViews>
  <sheetFormatPr defaultColWidth="9.140625" defaultRowHeight="12.75"/>
  <cols>
    <col min="1" max="1" width="68.57421875" style="54" customWidth="1"/>
    <col min="2" max="2" width="6.421875" style="54" customWidth="1"/>
    <col min="3" max="3" width="5.8515625" style="54" customWidth="1"/>
    <col min="4" max="4" width="5.7109375" style="54" customWidth="1"/>
    <col min="5" max="5" width="6.57421875" style="54" customWidth="1"/>
    <col min="6" max="6" width="4.8515625" style="54" customWidth="1"/>
    <col min="7" max="7" width="4.8515625" style="60" customWidth="1"/>
    <col min="8" max="8" width="11.7109375" style="47" customWidth="1"/>
    <col min="9" max="9" width="7.7109375" style="47" customWidth="1"/>
    <col min="10" max="10" width="11.00390625" style="47" customWidth="1"/>
    <col min="11" max="11" width="9.7109375" style="0" customWidth="1"/>
  </cols>
  <sheetData>
    <row r="1" spans="1:10" s="7" customFormat="1" ht="15">
      <c r="A1" s="50"/>
      <c r="B1" s="313" t="s">
        <v>312</v>
      </c>
      <c r="C1" s="313"/>
      <c r="D1" s="313"/>
      <c r="E1" s="313"/>
      <c r="F1" s="313"/>
      <c r="G1" s="313"/>
      <c r="H1" s="313"/>
      <c r="I1" s="313"/>
      <c r="J1" s="313"/>
    </row>
    <row r="2" spans="1:10" s="7" customFormat="1" ht="15">
      <c r="A2" s="50"/>
      <c r="B2" s="348" t="s">
        <v>33</v>
      </c>
      <c r="C2" s="348"/>
      <c r="D2" s="348"/>
      <c r="E2" s="348"/>
      <c r="F2" s="348"/>
      <c r="G2" s="348"/>
      <c r="H2" s="348"/>
      <c r="I2" s="348"/>
      <c r="J2" s="348"/>
    </row>
    <row r="3" spans="1:10" s="7" customFormat="1" ht="15">
      <c r="A3" s="50"/>
      <c r="B3" s="313" t="s">
        <v>107</v>
      </c>
      <c r="C3" s="313"/>
      <c r="D3" s="313"/>
      <c r="E3" s="313"/>
      <c r="F3" s="313"/>
      <c r="G3" s="313"/>
      <c r="H3" s="313"/>
      <c r="I3" s="313"/>
      <c r="J3" s="313"/>
    </row>
    <row r="4" spans="1:10" s="7" customFormat="1" ht="15">
      <c r="A4" s="50"/>
      <c r="B4" s="302" t="s">
        <v>214</v>
      </c>
      <c r="C4" s="302"/>
      <c r="D4" s="302"/>
      <c r="E4" s="302"/>
      <c r="F4" s="302"/>
      <c r="G4" s="302"/>
      <c r="H4" s="302"/>
      <c r="I4" s="302"/>
      <c r="J4" s="302"/>
    </row>
    <row r="5" spans="1:10" s="7" customFormat="1" ht="9.75" customHeight="1">
      <c r="A5" s="50"/>
      <c r="B5" s="51"/>
      <c r="C5" s="52"/>
      <c r="D5" s="196"/>
      <c r="E5" s="196"/>
      <c r="F5" s="196"/>
      <c r="G5" s="53"/>
      <c r="H5" s="195"/>
      <c r="I5" s="195"/>
      <c r="J5" s="195"/>
    </row>
    <row r="6" spans="1:11" ht="32.25" customHeight="1">
      <c r="A6" s="310" t="s">
        <v>227</v>
      </c>
      <c r="B6" s="311"/>
      <c r="C6" s="311"/>
      <c r="D6" s="311"/>
      <c r="E6" s="311"/>
      <c r="F6" s="311"/>
      <c r="G6" s="311"/>
      <c r="H6" s="311"/>
      <c r="I6" s="311"/>
      <c r="J6" s="311"/>
      <c r="K6" s="319"/>
    </row>
    <row r="7" spans="2:10" ht="14.25" customHeight="1">
      <c r="B7" s="55"/>
      <c r="C7" s="55"/>
      <c r="D7" s="55"/>
      <c r="E7" s="56"/>
      <c r="F7" s="56"/>
      <c r="G7" s="56"/>
      <c r="H7" s="57"/>
      <c r="I7" s="58"/>
      <c r="J7" s="45" t="s">
        <v>20</v>
      </c>
    </row>
    <row r="8" spans="1:11" ht="12.75" customHeight="1">
      <c r="A8" s="349" t="s">
        <v>0</v>
      </c>
      <c r="B8" s="351" t="s">
        <v>30</v>
      </c>
      <c r="C8" s="346" t="s">
        <v>21</v>
      </c>
      <c r="D8" s="346" t="s">
        <v>22</v>
      </c>
      <c r="E8" s="340" t="s">
        <v>23</v>
      </c>
      <c r="F8" s="341"/>
      <c r="G8" s="341"/>
      <c r="H8" s="342"/>
      <c r="I8" s="346" t="s">
        <v>24</v>
      </c>
      <c r="J8" s="322" t="s">
        <v>13</v>
      </c>
      <c r="K8" s="339"/>
    </row>
    <row r="9" spans="1:11" ht="12.75" customHeight="1">
      <c r="A9" s="350"/>
      <c r="B9" s="352"/>
      <c r="C9" s="347"/>
      <c r="D9" s="347"/>
      <c r="E9" s="343"/>
      <c r="F9" s="344"/>
      <c r="G9" s="344"/>
      <c r="H9" s="345"/>
      <c r="I9" s="347"/>
      <c r="J9" s="199" t="s">
        <v>221</v>
      </c>
      <c r="K9" s="217" t="s">
        <v>222</v>
      </c>
    </row>
    <row r="10" spans="1:11" ht="15.75">
      <c r="A10" s="70">
        <v>1</v>
      </c>
      <c r="B10" s="71">
        <v>2</v>
      </c>
      <c r="C10" s="59">
        <v>3</v>
      </c>
      <c r="D10" s="59">
        <v>4</v>
      </c>
      <c r="E10" s="309">
        <v>5</v>
      </c>
      <c r="F10" s="309"/>
      <c r="G10" s="309"/>
      <c r="H10" s="309"/>
      <c r="I10" s="59">
        <v>6</v>
      </c>
      <c r="J10" s="197">
        <v>7</v>
      </c>
      <c r="K10" s="197" t="s">
        <v>271</v>
      </c>
    </row>
    <row r="11" spans="1:11" s="2" customFormat="1" ht="15.75">
      <c r="A11" s="113" t="s">
        <v>110</v>
      </c>
      <c r="B11" s="96">
        <v>805</v>
      </c>
      <c r="C11" s="94"/>
      <c r="D11" s="94"/>
      <c r="E11" s="71"/>
      <c r="F11" s="71"/>
      <c r="G11" s="72"/>
      <c r="H11" s="71"/>
      <c r="I11" s="94"/>
      <c r="J11" s="90">
        <f>J134</f>
        <v>2098.8</v>
      </c>
      <c r="K11" s="90">
        <f>K134</f>
        <v>2098.9</v>
      </c>
    </row>
    <row r="12" spans="1:11" s="2" customFormat="1" ht="15.75" customHeight="1">
      <c r="A12" s="113" t="s">
        <v>2</v>
      </c>
      <c r="B12" s="96">
        <v>805</v>
      </c>
      <c r="C12" s="114" t="s">
        <v>134</v>
      </c>
      <c r="D12" s="114" t="s">
        <v>68</v>
      </c>
      <c r="E12" s="73"/>
      <c r="F12" s="73"/>
      <c r="G12" s="74"/>
      <c r="H12" s="73"/>
      <c r="I12" s="94"/>
      <c r="J12" s="90">
        <f>J18+J19+J24+J25+J27+J28+J30+J31+J32+J35+J37+J39+J43+J47+J50+J54+J57+J60</f>
        <v>1718.4</v>
      </c>
      <c r="K12" s="90">
        <f>K18+K19+K24+K25+K27+K28+K30+K31+K32+K35+K37+K39+K43+K47+K50+K54+K57+K60</f>
        <v>1711.2</v>
      </c>
    </row>
    <row r="13" spans="1:11" s="2" customFormat="1" ht="30.75" customHeight="1">
      <c r="A13" s="95" t="s">
        <v>3</v>
      </c>
      <c r="B13" s="94">
        <v>805</v>
      </c>
      <c r="C13" s="115" t="s">
        <v>134</v>
      </c>
      <c r="D13" s="115" t="s">
        <v>73</v>
      </c>
      <c r="E13" s="73"/>
      <c r="F13" s="73"/>
      <c r="G13" s="74"/>
      <c r="H13" s="73"/>
      <c r="I13" s="94"/>
      <c r="J13" s="91">
        <f aca="true" t="shared" si="0" ref="J13:K15">J14</f>
        <v>478.6</v>
      </c>
      <c r="K13" s="91">
        <f t="shared" si="0"/>
        <v>478.6</v>
      </c>
    </row>
    <row r="14" spans="1:11" ht="18.75" customHeight="1">
      <c r="A14" s="95" t="s">
        <v>111</v>
      </c>
      <c r="B14" s="94">
        <v>805</v>
      </c>
      <c r="C14" s="115" t="s">
        <v>134</v>
      </c>
      <c r="D14" s="115" t="s">
        <v>73</v>
      </c>
      <c r="E14" s="73">
        <v>91</v>
      </c>
      <c r="F14" s="75">
        <v>0</v>
      </c>
      <c r="G14" s="74" t="s">
        <v>68</v>
      </c>
      <c r="H14" s="74" t="s">
        <v>67</v>
      </c>
      <c r="I14" s="94"/>
      <c r="J14" s="91">
        <f t="shared" si="0"/>
        <v>478.6</v>
      </c>
      <c r="K14" s="91">
        <f t="shared" si="0"/>
        <v>478.6</v>
      </c>
    </row>
    <row r="15" spans="1:11" ht="22.5" customHeight="1">
      <c r="A15" s="95" t="s">
        <v>272</v>
      </c>
      <c r="B15" s="94">
        <v>805</v>
      </c>
      <c r="C15" s="115" t="s">
        <v>134</v>
      </c>
      <c r="D15" s="115" t="s">
        <v>73</v>
      </c>
      <c r="E15" s="73">
        <v>91</v>
      </c>
      <c r="F15" s="75">
        <v>0</v>
      </c>
      <c r="G15" s="74" t="s">
        <v>68</v>
      </c>
      <c r="H15" s="74" t="s">
        <v>69</v>
      </c>
      <c r="I15" s="94"/>
      <c r="J15" s="91">
        <f t="shared" si="0"/>
        <v>478.6</v>
      </c>
      <c r="K15" s="91">
        <f t="shared" si="0"/>
        <v>478.6</v>
      </c>
    </row>
    <row r="16" spans="1:11" ht="20.25" customHeight="1">
      <c r="A16" s="95" t="s">
        <v>112</v>
      </c>
      <c r="B16" s="94">
        <v>805</v>
      </c>
      <c r="C16" s="115" t="s">
        <v>134</v>
      </c>
      <c r="D16" s="115" t="s">
        <v>73</v>
      </c>
      <c r="E16" s="73">
        <v>91</v>
      </c>
      <c r="F16" s="75">
        <v>0</v>
      </c>
      <c r="G16" s="74" t="s">
        <v>68</v>
      </c>
      <c r="H16" s="74" t="s">
        <v>69</v>
      </c>
      <c r="I16" s="94"/>
      <c r="J16" s="91">
        <f>J18+J19</f>
        <v>478.6</v>
      </c>
      <c r="K16" s="91">
        <f>K18+K19</f>
        <v>478.6</v>
      </c>
    </row>
    <row r="17" spans="1:11" ht="35.25" customHeight="1">
      <c r="A17" s="95" t="s">
        <v>273</v>
      </c>
      <c r="B17" s="94">
        <v>805</v>
      </c>
      <c r="C17" s="115" t="s">
        <v>134</v>
      </c>
      <c r="D17" s="115" t="s">
        <v>73</v>
      </c>
      <c r="E17" s="73">
        <v>91</v>
      </c>
      <c r="F17" s="75">
        <v>0</v>
      </c>
      <c r="G17" s="74" t="s">
        <v>68</v>
      </c>
      <c r="H17" s="74" t="s">
        <v>69</v>
      </c>
      <c r="I17" s="94">
        <v>120</v>
      </c>
      <c r="J17" s="91">
        <f>J18+J19</f>
        <v>478.6</v>
      </c>
      <c r="K17" s="91">
        <f>K18+K19</f>
        <v>478.6</v>
      </c>
    </row>
    <row r="18" spans="1:11" ht="17.25" customHeight="1" hidden="1">
      <c r="A18" s="233" t="s">
        <v>113</v>
      </c>
      <c r="B18" s="117">
        <v>805</v>
      </c>
      <c r="C18" s="234" t="s">
        <v>134</v>
      </c>
      <c r="D18" s="234" t="s">
        <v>73</v>
      </c>
      <c r="E18" s="235">
        <v>91</v>
      </c>
      <c r="F18" s="236">
        <v>0</v>
      </c>
      <c r="G18" s="237" t="s">
        <v>68</v>
      </c>
      <c r="H18" s="237" t="s">
        <v>69</v>
      </c>
      <c r="I18" s="117">
        <v>121</v>
      </c>
      <c r="J18" s="153">
        <f>341.4+24.3</f>
        <v>365.7</v>
      </c>
      <c r="K18" s="153">
        <f>341.4+24.3</f>
        <v>365.7</v>
      </c>
    </row>
    <row r="19" spans="1:11" ht="47.25" customHeight="1" hidden="1">
      <c r="A19" s="233" t="s">
        <v>114</v>
      </c>
      <c r="B19" s="117">
        <v>805</v>
      </c>
      <c r="C19" s="234" t="s">
        <v>134</v>
      </c>
      <c r="D19" s="234" t="s">
        <v>73</v>
      </c>
      <c r="E19" s="235">
        <v>91</v>
      </c>
      <c r="F19" s="236">
        <v>0</v>
      </c>
      <c r="G19" s="237" t="s">
        <v>68</v>
      </c>
      <c r="H19" s="237" t="s">
        <v>69</v>
      </c>
      <c r="I19" s="117">
        <v>129</v>
      </c>
      <c r="J19" s="153">
        <f>101.9+11</f>
        <v>112.9</v>
      </c>
      <c r="K19" s="153">
        <f>101.9+11</f>
        <v>112.9</v>
      </c>
    </row>
    <row r="20" spans="1:11" s="2" customFormat="1" ht="47.25">
      <c r="A20" s="95" t="s">
        <v>14</v>
      </c>
      <c r="B20" s="94">
        <v>805</v>
      </c>
      <c r="C20" s="115" t="s">
        <v>134</v>
      </c>
      <c r="D20" s="115" t="s">
        <v>72</v>
      </c>
      <c r="E20" s="73"/>
      <c r="F20" s="73"/>
      <c r="G20" s="74"/>
      <c r="H20" s="73"/>
      <c r="I20" s="94"/>
      <c r="J20" s="91">
        <f>J24+J25+J27+J28+J30+J31+J32+J33</f>
        <v>1176</v>
      </c>
      <c r="K20" s="91">
        <f>K24+K25+K27+K28+K30+K31+K32+K33</f>
        <v>1169.2</v>
      </c>
    </row>
    <row r="21" spans="1:11" ht="17.25" customHeight="1">
      <c r="A21" s="95" t="s">
        <v>111</v>
      </c>
      <c r="B21" s="94">
        <v>805</v>
      </c>
      <c r="C21" s="115" t="s">
        <v>134</v>
      </c>
      <c r="D21" s="115" t="s">
        <v>72</v>
      </c>
      <c r="E21" s="73">
        <v>91</v>
      </c>
      <c r="F21" s="74">
        <v>0</v>
      </c>
      <c r="G21" s="74" t="s">
        <v>68</v>
      </c>
      <c r="H21" s="74" t="s">
        <v>67</v>
      </c>
      <c r="I21" s="94"/>
      <c r="J21" s="91">
        <f>J22</f>
        <v>1176</v>
      </c>
      <c r="K21" s="91">
        <f>K22</f>
        <v>1169.2</v>
      </c>
    </row>
    <row r="22" spans="1:11" s="9" customFormat="1" ht="15.75" customHeight="1">
      <c r="A22" s="95" t="s">
        <v>274</v>
      </c>
      <c r="B22" s="94">
        <v>805</v>
      </c>
      <c r="C22" s="115" t="s">
        <v>134</v>
      </c>
      <c r="D22" s="115" t="s">
        <v>72</v>
      </c>
      <c r="E22" s="74" t="s">
        <v>25</v>
      </c>
      <c r="F22" s="74" t="s">
        <v>34</v>
      </c>
      <c r="G22" s="74" t="s">
        <v>68</v>
      </c>
      <c r="H22" s="74" t="s">
        <v>243</v>
      </c>
      <c r="I22" s="94"/>
      <c r="J22" s="91">
        <f>J24+J25+J27+J28+J30+J31+J32</f>
        <v>1176</v>
      </c>
      <c r="K22" s="91">
        <f>K24+K25+K27+K28+K30+K31+K32</f>
        <v>1169.2</v>
      </c>
    </row>
    <row r="23" spans="1:11" s="9" customFormat="1" ht="37.5" customHeight="1">
      <c r="A23" s="95" t="s">
        <v>273</v>
      </c>
      <c r="B23" s="94">
        <v>805</v>
      </c>
      <c r="C23" s="115" t="s">
        <v>134</v>
      </c>
      <c r="D23" s="115" t="s">
        <v>72</v>
      </c>
      <c r="E23" s="73">
        <v>91</v>
      </c>
      <c r="F23" s="75">
        <v>0</v>
      </c>
      <c r="G23" s="74" t="s">
        <v>68</v>
      </c>
      <c r="H23" s="74" t="s">
        <v>243</v>
      </c>
      <c r="I23" s="94">
        <v>120</v>
      </c>
      <c r="J23" s="91">
        <f>J24+J25</f>
        <v>836.8</v>
      </c>
      <c r="K23" s="91">
        <f>K24+K25</f>
        <v>836.8</v>
      </c>
    </row>
    <row r="24" spans="1:11" s="9" customFormat="1" ht="19.5" customHeight="1" hidden="1">
      <c r="A24" s="233" t="s">
        <v>113</v>
      </c>
      <c r="B24" s="117">
        <v>805</v>
      </c>
      <c r="C24" s="234" t="s">
        <v>134</v>
      </c>
      <c r="D24" s="234" t="s">
        <v>72</v>
      </c>
      <c r="E24" s="235" t="s">
        <v>25</v>
      </c>
      <c r="F24" s="235" t="s">
        <v>34</v>
      </c>
      <c r="G24" s="237" t="s">
        <v>68</v>
      </c>
      <c r="H24" s="237" t="s">
        <v>243</v>
      </c>
      <c r="I24" s="117">
        <v>121</v>
      </c>
      <c r="J24" s="153">
        <f>674.9-43.4</f>
        <v>631.5</v>
      </c>
      <c r="K24" s="153">
        <f>674.9-43.4</f>
        <v>631.5</v>
      </c>
    </row>
    <row r="25" spans="1:11" s="9" customFormat="1" ht="48" customHeight="1" hidden="1">
      <c r="A25" s="233" t="s">
        <v>115</v>
      </c>
      <c r="B25" s="117">
        <v>805</v>
      </c>
      <c r="C25" s="234" t="s">
        <v>134</v>
      </c>
      <c r="D25" s="234" t="s">
        <v>72</v>
      </c>
      <c r="E25" s="235" t="s">
        <v>25</v>
      </c>
      <c r="F25" s="235" t="s">
        <v>34</v>
      </c>
      <c r="G25" s="237" t="s">
        <v>68</v>
      </c>
      <c r="H25" s="237" t="s">
        <v>243</v>
      </c>
      <c r="I25" s="117">
        <v>129</v>
      </c>
      <c r="J25" s="153">
        <f>199.9+18.5-13.1</f>
        <v>205.3</v>
      </c>
      <c r="K25" s="153">
        <f>199.9+18.5-13.1</f>
        <v>205.3</v>
      </c>
    </row>
    <row r="26" spans="1:11" s="238" customFormat="1" ht="32.25" customHeight="1">
      <c r="A26" s="95" t="s">
        <v>275</v>
      </c>
      <c r="B26" s="71">
        <v>805</v>
      </c>
      <c r="C26" s="73">
        <v>1</v>
      </c>
      <c r="D26" s="73">
        <v>4</v>
      </c>
      <c r="E26" s="73">
        <v>91</v>
      </c>
      <c r="F26" s="239">
        <v>0</v>
      </c>
      <c r="G26" s="74" t="s">
        <v>68</v>
      </c>
      <c r="H26" s="74" t="s">
        <v>243</v>
      </c>
      <c r="I26" s="76">
        <v>240</v>
      </c>
      <c r="J26" s="91">
        <f>J27+J28</f>
        <v>229.3</v>
      </c>
      <c r="K26" s="91">
        <f>K27+K28</f>
        <v>228.5</v>
      </c>
    </row>
    <row r="27" spans="1:11" s="9" customFormat="1" ht="33" customHeight="1" hidden="1">
      <c r="A27" s="233" t="s">
        <v>116</v>
      </c>
      <c r="B27" s="117">
        <v>805</v>
      </c>
      <c r="C27" s="234" t="s">
        <v>134</v>
      </c>
      <c r="D27" s="234" t="s">
        <v>72</v>
      </c>
      <c r="E27" s="235">
        <v>91</v>
      </c>
      <c r="F27" s="236">
        <v>0</v>
      </c>
      <c r="G27" s="237" t="s">
        <v>68</v>
      </c>
      <c r="H27" s="237" t="s">
        <v>243</v>
      </c>
      <c r="I27" s="117">
        <v>242</v>
      </c>
      <c r="J27" s="153">
        <f>70.8+16.7</f>
        <v>87.5</v>
      </c>
      <c r="K27" s="153">
        <f>70+16.7</f>
        <v>86.7</v>
      </c>
    </row>
    <row r="28" spans="1:11" s="9" customFormat="1" ht="35.25" customHeight="1" hidden="1">
      <c r="A28" s="233" t="s">
        <v>117</v>
      </c>
      <c r="B28" s="117">
        <v>805</v>
      </c>
      <c r="C28" s="234" t="s">
        <v>134</v>
      </c>
      <c r="D28" s="234" t="s">
        <v>72</v>
      </c>
      <c r="E28" s="235" t="s">
        <v>25</v>
      </c>
      <c r="F28" s="235" t="s">
        <v>34</v>
      </c>
      <c r="G28" s="237" t="s">
        <v>68</v>
      </c>
      <c r="H28" s="237" t="s">
        <v>243</v>
      </c>
      <c r="I28" s="117">
        <v>244</v>
      </c>
      <c r="J28" s="153">
        <f>100+41.8</f>
        <v>141.8</v>
      </c>
      <c r="K28" s="153">
        <f>100+41.8</f>
        <v>141.8</v>
      </c>
    </row>
    <row r="29" spans="1:11" s="238" customFormat="1" ht="20.25" customHeight="1">
      <c r="A29" s="95" t="s">
        <v>276</v>
      </c>
      <c r="B29" s="71">
        <v>805</v>
      </c>
      <c r="C29" s="73">
        <v>1</v>
      </c>
      <c r="D29" s="73">
        <v>4</v>
      </c>
      <c r="E29" s="73">
        <v>91</v>
      </c>
      <c r="F29" s="73" t="s">
        <v>34</v>
      </c>
      <c r="G29" s="74" t="s">
        <v>68</v>
      </c>
      <c r="H29" s="74" t="s">
        <v>243</v>
      </c>
      <c r="I29" s="76">
        <v>850</v>
      </c>
      <c r="J29" s="91">
        <f>J30+J31+J32</f>
        <v>109.9</v>
      </c>
      <c r="K29" s="91">
        <f>K30+K31+K32</f>
        <v>103.9</v>
      </c>
    </row>
    <row r="30" spans="1:11" s="9" customFormat="1" ht="16.5" customHeight="1" hidden="1">
      <c r="A30" s="233" t="s">
        <v>91</v>
      </c>
      <c r="B30" s="117">
        <v>805</v>
      </c>
      <c r="C30" s="234" t="s">
        <v>134</v>
      </c>
      <c r="D30" s="234" t="s">
        <v>72</v>
      </c>
      <c r="E30" s="235" t="s">
        <v>25</v>
      </c>
      <c r="F30" s="235" t="s">
        <v>34</v>
      </c>
      <c r="G30" s="237" t="s">
        <v>68</v>
      </c>
      <c r="H30" s="237" t="s">
        <v>243</v>
      </c>
      <c r="I30" s="117">
        <v>851</v>
      </c>
      <c r="J30" s="153">
        <f>50+22</f>
        <v>72</v>
      </c>
      <c r="K30" s="153">
        <f>45+22</f>
        <v>67</v>
      </c>
    </row>
    <row r="31" spans="1:11" s="8" customFormat="1" ht="18.75" customHeight="1" hidden="1">
      <c r="A31" s="233" t="s">
        <v>118</v>
      </c>
      <c r="B31" s="117">
        <v>805</v>
      </c>
      <c r="C31" s="234" t="s">
        <v>134</v>
      </c>
      <c r="D31" s="234" t="s">
        <v>72</v>
      </c>
      <c r="E31" s="237" t="s">
        <v>25</v>
      </c>
      <c r="F31" s="237" t="s">
        <v>34</v>
      </c>
      <c r="G31" s="237" t="s">
        <v>68</v>
      </c>
      <c r="H31" s="237" t="s">
        <v>243</v>
      </c>
      <c r="I31" s="117">
        <v>852</v>
      </c>
      <c r="J31" s="153">
        <v>32.9</v>
      </c>
      <c r="K31" s="153">
        <v>32.9</v>
      </c>
    </row>
    <row r="32" spans="1:11" s="8" customFormat="1" ht="15" customHeight="1" hidden="1">
      <c r="A32" s="233" t="s">
        <v>119</v>
      </c>
      <c r="B32" s="117">
        <v>805</v>
      </c>
      <c r="C32" s="234" t="s">
        <v>134</v>
      </c>
      <c r="D32" s="234" t="s">
        <v>72</v>
      </c>
      <c r="E32" s="237" t="s">
        <v>25</v>
      </c>
      <c r="F32" s="237" t="s">
        <v>34</v>
      </c>
      <c r="G32" s="237" t="s">
        <v>68</v>
      </c>
      <c r="H32" s="237" t="s">
        <v>243</v>
      </c>
      <c r="I32" s="117">
        <v>853</v>
      </c>
      <c r="J32" s="153">
        <v>5</v>
      </c>
      <c r="K32" s="153">
        <v>4</v>
      </c>
    </row>
    <row r="33" spans="1:11" s="15" customFormat="1" ht="80.25" customHeight="1" hidden="1">
      <c r="A33" s="95" t="s">
        <v>120</v>
      </c>
      <c r="B33" s="94">
        <v>805</v>
      </c>
      <c r="C33" s="115" t="s">
        <v>134</v>
      </c>
      <c r="D33" s="115" t="s">
        <v>72</v>
      </c>
      <c r="E33" s="73">
        <v>91</v>
      </c>
      <c r="F33" s="74">
        <v>0</v>
      </c>
      <c r="G33" s="74" t="s">
        <v>68</v>
      </c>
      <c r="H33" s="74" t="s">
        <v>232</v>
      </c>
      <c r="I33" s="94"/>
      <c r="J33" s="91">
        <f>J35+J37+J39</f>
        <v>0</v>
      </c>
      <c r="K33" s="91">
        <f>K35+K37+K39</f>
        <v>0</v>
      </c>
    </row>
    <row r="34" spans="1:11" s="15" customFormat="1" ht="47.25" customHeight="1" hidden="1">
      <c r="A34" s="95" t="s">
        <v>121</v>
      </c>
      <c r="B34" s="94">
        <v>805</v>
      </c>
      <c r="C34" s="115" t="s">
        <v>134</v>
      </c>
      <c r="D34" s="115" t="s">
        <v>72</v>
      </c>
      <c r="E34" s="73">
        <v>91</v>
      </c>
      <c r="F34" s="74" t="s">
        <v>34</v>
      </c>
      <c r="G34" s="74" t="s">
        <v>68</v>
      </c>
      <c r="H34" s="74" t="s">
        <v>244</v>
      </c>
      <c r="I34" s="94"/>
      <c r="J34" s="91">
        <f>J35</f>
        <v>0</v>
      </c>
      <c r="K34" s="91">
        <f>K35</f>
        <v>0</v>
      </c>
    </row>
    <row r="35" spans="1:11" s="15" customFormat="1" ht="15.75" hidden="1">
      <c r="A35" s="95" t="s">
        <v>27</v>
      </c>
      <c r="B35" s="94">
        <v>805</v>
      </c>
      <c r="C35" s="115" t="s">
        <v>134</v>
      </c>
      <c r="D35" s="115" t="s">
        <v>72</v>
      </c>
      <c r="E35" s="73">
        <v>91</v>
      </c>
      <c r="F35" s="74" t="s">
        <v>34</v>
      </c>
      <c r="G35" s="74" t="s">
        <v>68</v>
      </c>
      <c r="H35" s="74" t="s">
        <v>244</v>
      </c>
      <c r="I35" s="94">
        <v>540</v>
      </c>
      <c r="J35" s="91">
        <v>0</v>
      </c>
      <c r="K35" s="91">
        <v>0</v>
      </c>
    </row>
    <row r="36" spans="1:11" s="15" customFormat="1" ht="63" customHeight="1" hidden="1">
      <c r="A36" s="95" t="s">
        <v>122</v>
      </c>
      <c r="B36" s="94">
        <v>805</v>
      </c>
      <c r="C36" s="115" t="s">
        <v>134</v>
      </c>
      <c r="D36" s="115" t="s">
        <v>72</v>
      </c>
      <c r="E36" s="74" t="s">
        <v>25</v>
      </c>
      <c r="F36" s="74" t="s">
        <v>34</v>
      </c>
      <c r="G36" s="74" t="s">
        <v>68</v>
      </c>
      <c r="H36" s="74" t="s">
        <v>245</v>
      </c>
      <c r="I36" s="94"/>
      <c r="J36" s="91">
        <f>J37</f>
        <v>0</v>
      </c>
      <c r="K36" s="91">
        <f>K37</f>
        <v>0</v>
      </c>
    </row>
    <row r="37" spans="1:11" s="15" customFormat="1" ht="15.75" hidden="1">
      <c r="A37" s="95" t="s">
        <v>27</v>
      </c>
      <c r="B37" s="94">
        <v>805</v>
      </c>
      <c r="C37" s="115" t="s">
        <v>134</v>
      </c>
      <c r="D37" s="115" t="s">
        <v>72</v>
      </c>
      <c r="E37" s="74" t="s">
        <v>25</v>
      </c>
      <c r="F37" s="74" t="s">
        <v>34</v>
      </c>
      <c r="G37" s="74" t="s">
        <v>68</v>
      </c>
      <c r="H37" s="74" t="s">
        <v>245</v>
      </c>
      <c r="I37" s="94">
        <v>540</v>
      </c>
      <c r="J37" s="91">
        <v>0</v>
      </c>
      <c r="K37" s="91">
        <v>0</v>
      </c>
    </row>
    <row r="38" spans="1:11" s="15" customFormat="1" ht="32.25" customHeight="1" hidden="1">
      <c r="A38" s="95" t="s">
        <v>123</v>
      </c>
      <c r="B38" s="94">
        <v>805</v>
      </c>
      <c r="C38" s="115" t="s">
        <v>134</v>
      </c>
      <c r="D38" s="115" t="s">
        <v>72</v>
      </c>
      <c r="E38" s="74" t="s">
        <v>25</v>
      </c>
      <c r="F38" s="74" t="s">
        <v>34</v>
      </c>
      <c r="G38" s="74" t="s">
        <v>68</v>
      </c>
      <c r="H38" s="74" t="s">
        <v>234</v>
      </c>
      <c r="I38" s="94"/>
      <c r="J38" s="91">
        <f>J39</f>
        <v>0</v>
      </c>
      <c r="K38" s="91">
        <f>K39</f>
        <v>0</v>
      </c>
    </row>
    <row r="39" spans="1:11" s="15" customFormat="1" ht="15.75" hidden="1">
      <c r="A39" s="95" t="s">
        <v>27</v>
      </c>
      <c r="B39" s="94">
        <v>805</v>
      </c>
      <c r="C39" s="115" t="s">
        <v>134</v>
      </c>
      <c r="D39" s="115" t="s">
        <v>72</v>
      </c>
      <c r="E39" s="74" t="s">
        <v>25</v>
      </c>
      <c r="F39" s="74" t="s">
        <v>34</v>
      </c>
      <c r="G39" s="74" t="s">
        <v>68</v>
      </c>
      <c r="H39" s="74" t="s">
        <v>234</v>
      </c>
      <c r="I39" s="94">
        <v>540</v>
      </c>
      <c r="J39" s="91">
        <v>0</v>
      </c>
      <c r="K39" s="91">
        <v>0</v>
      </c>
    </row>
    <row r="40" spans="1:11" s="10" customFormat="1" ht="30.75" customHeight="1" hidden="1">
      <c r="A40" s="95" t="s">
        <v>124</v>
      </c>
      <c r="B40" s="94">
        <v>805</v>
      </c>
      <c r="C40" s="115" t="s">
        <v>134</v>
      </c>
      <c r="D40" s="115" t="s">
        <v>135</v>
      </c>
      <c r="E40" s="74"/>
      <c r="F40" s="74"/>
      <c r="G40" s="74"/>
      <c r="H40" s="74"/>
      <c r="I40" s="94"/>
      <c r="J40" s="91">
        <f aca="true" t="shared" si="1" ref="J40:K42">J41</f>
        <v>0</v>
      </c>
      <c r="K40" s="91">
        <f t="shared" si="1"/>
        <v>0</v>
      </c>
    </row>
    <row r="41" spans="1:11" s="15" customFormat="1" ht="78" customHeight="1" hidden="1">
      <c r="A41" s="95" t="s">
        <v>120</v>
      </c>
      <c r="B41" s="94">
        <v>805</v>
      </c>
      <c r="C41" s="115" t="s">
        <v>134</v>
      </c>
      <c r="D41" s="115" t="s">
        <v>135</v>
      </c>
      <c r="E41" s="74" t="s">
        <v>25</v>
      </c>
      <c r="F41" s="74" t="s">
        <v>34</v>
      </c>
      <c r="G41" s="74" t="s">
        <v>68</v>
      </c>
      <c r="H41" s="74" t="s">
        <v>246</v>
      </c>
      <c r="I41" s="94"/>
      <c r="J41" s="91">
        <f t="shared" si="1"/>
        <v>0</v>
      </c>
      <c r="K41" s="91">
        <f t="shared" si="1"/>
        <v>0</v>
      </c>
    </row>
    <row r="42" spans="1:11" s="15" customFormat="1" ht="30.75" customHeight="1" hidden="1">
      <c r="A42" s="95" t="s">
        <v>125</v>
      </c>
      <c r="B42" s="94">
        <v>805</v>
      </c>
      <c r="C42" s="115" t="s">
        <v>134</v>
      </c>
      <c r="D42" s="115" t="s">
        <v>135</v>
      </c>
      <c r="E42" s="74" t="s">
        <v>25</v>
      </c>
      <c r="F42" s="74" t="s">
        <v>34</v>
      </c>
      <c r="G42" s="74" t="s">
        <v>68</v>
      </c>
      <c r="H42" s="74" t="s">
        <v>246</v>
      </c>
      <c r="I42" s="94"/>
      <c r="J42" s="91">
        <f t="shared" si="1"/>
        <v>0</v>
      </c>
      <c r="K42" s="91">
        <f t="shared" si="1"/>
        <v>0</v>
      </c>
    </row>
    <row r="43" spans="1:11" s="11" customFormat="1" ht="15.75" hidden="1">
      <c r="A43" s="95" t="s">
        <v>27</v>
      </c>
      <c r="B43" s="94">
        <v>805</v>
      </c>
      <c r="C43" s="115" t="s">
        <v>134</v>
      </c>
      <c r="D43" s="115" t="s">
        <v>135</v>
      </c>
      <c r="E43" s="74" t="s">
        <v>25</v>
      </c>
      <c r="F43" s="74" t="s">
        <v>34</v>
      </c>
      <c r="G43" s="74" t="s">
        <v>68</v>
      </c>
      <c r="H43" s="74" t="s">
        <v>246</v>
      </c>
      <c r="I43" s="94">
        <v>540</v>
      </c>
      <c r="J43" s="91">
        <v>0</v>
      </c>
      <c r="K43" s="91">
        <v>0</v>
      </c>
    </row>
    <row r="44" spans="1:11" s="118" customFormat="1" ht="15.75" hidden="1">
      <c r="A44" s="207" t="s">
        <v>230</v>
      </c>
      <c r="B44" s="208">
        <v>805</v>
      </c>
      <c r="C44" s="209">
        <v>1</v>
      </c>
      <c r="D44" s="209">
        <v>7</v>
      </c>
      <c r="E44" s="210"/>
      <c r="F44" s="210"/>
      <c r="G44" s="210"/>
      <c r="H44" s="210"/>
      <c r="I44" s="211"/>
      <c r="J44" s="212">
        <f aca="true" t="shared" si="2" ref="J44:K46">J45</f>
        <v>0</v>
      </c>
      <c r="K44" s="212">
        <f t="shared" si="2"/>
        <v>0</v>
      </c>
    </row>
    <row r="45" spans="1:11" s="118" customFormat="1" ht="15.75" hidden="1">
      <c r="A45" s="213" t="s">
        <v>231</v>
      </c>
      <c r="B45" s="214">
        <v>805</v>
      </c>
      <c r="C45" s="215">
        <v>1</v>
      </c>
      <c r="D45" s="215">
        <v>7</v>
      </c>
      <c r="E45" s="210" t="s">
        <v>88</v>
      </c>
      <c r="F45" s="210" t="s">
        <v>34</v>
      </c>
      <c r="G45" s="210" t="s">
        <v>68</v>
      </c>
      <c r="H45" s="210" t="s">
        <v>232</v>
      </c>
      <c r="I45" s="211"/>
      <c r="J45" s="212">
        <f t="shared" si="2"/>
        <v>0</v>
      </c>
      <c r="K45" s="212">
        <f t="shared" si="2"/>
        <v>0</v>
      </c>
    </row>
    <row r="46" spans="1:11" s="118" customFormat="1" ht="31.5" hidden="1">
      <c r="A46" s="216" t="s">
        <v>233</v>
      </c>
      <c r="B46" s="214">
        <v>805</v>
      </c>
      <c r="C46" s="215">
        <v>1</v>
      </c>
      <c r="D46" s="215">
        <v>7</v>
      </c>
      <c r="E46" s="210" t="s">
        <v>88</v>
      </c>
      <c r="F46" s="210" t="s">
        <v>34</v>
      </c>
      <c r="G46" s="210" t="s">
        <v>68</v>
      </c>
      <c r="H46" s="210" t="s">
        <v>234</v>
      </c>
      <c r="I46" s="211"/>
      <c r="J46" s="212">
        <f t="shared" si="2"/>
        <v>0</v>
      </c>
      <c r="K46" s="212">
        <f t="shared" si="2"/>
        <v>0</v>
      </c>
    </row>
    <row r="47" spans="1:11" s="118" customFormat="1" ht="31.5" hidden="1">
      <c r="A47" s="95" t="s">
        <v>179</v>
      </c>
      <c r="B47" s="214">
        <v>805</v>
      </c>
      <c r="C47" s="215">
        <v>1</v>
      </c>
      <c r="D47" s="215">
        <v>7</v>
      </c>
      <c r="E47" s="210" t="s">
        <v>88</v>
      </c>
      <c r="F47" s="210" t="s">
        <v>34</v>
      </c>
      <c r="G47" s="210" t="s">
        <v>68</v>
      </c>
      <c r="H47" s="210" t="s">
        <v>234</v>
      </c>
      <c r="I47" s="211">
        <v>244</v>
      </c>
      <c r="J47" s="212">
        <v>0</v>
      </c>
      <c r="K47" s="212">
        <v>0</v>
      </c>
    </row>
    <row r="48" spans="1:11" s="12" customFormat="1" ht="15.75">
      <c r="A48" s="95" t="s">
        <v>4</v>
      </c>
      <c r="B48" s="94">
        <v>805</v>
      </c>
      <c r="C48" s="115" t="s">
        <v>134</v>
      </c>
      <c r="D48" s="115" t="s">
        <v>136</v>
      </c>
      <c r="E48" s="74"/>
      <c r="F48" s="74"/>
      <c r="G48" s="74"/>
      <c r="H48" s="74"/>
      <c r="I48" s="94"/>
      <c r="J48" s="91">
        <f>J49</f>
        <v>2.4000000000000004</v>
      </c>
      <c r="K48" s="91">
        <f>K49</f>
        <v>2</v>
      </c>
    </row>
    <row r="49" spans="1:11" s="12" customFormat="1" ht="15.75">
      <c r="A49" s="95" t="s">
        <v>29</v>
      </c>
      <c r="B49" s="250">
        <v>805</v>
      </c>
      <c r="C49" s="251">
        <v>1</v>
      </c>
      <c r="D49" s="251">
        <v>11</v>
      </c>
      <c r="E49" s="74" t="s">
        <v>287</v>
      </c>
      <c r="F49" s="74" t="s">
        <v>288</v>
      </c>
      <c r="G49" s="74" t="s">
        <v>68</v>
      </c>
      <c r="H49" s="74" t="s">
        <v>67</v>
      </c>
      <c r="I49" s="76"/>
      <c r="J49" s="91">
        <f>J50</f>
        <v>2.4000000000000004</v>
      </c>
      <c r="K49" s="91">
        <f>K50</f>
        <v>2</v>
      </c>
    </row>
    <row r="50" spans="1:11" s="11" customFormat="1" ht="15.75">
      <c r="A50" s="95" t="s">
        <v>26</v>
      </c>
      <c r="B50" s="250">
        <v>805</v>
      </c>
      <c r="C50" s="251">
        <v>1</v>
      </c>
      <c r="D50" s="251">
        <v>11</v>
      </c>
      <c r="E50" s="74" t="s">
        <v>287</v>
      </c>
      <c r="F50" s="74" t="s">
        <v>288</v>
      </c>
      <c r="G50" s="74" t="s">
        <v>68</v>
      </c>
      <c r="H50" s="74" t="s">
        <v>67</v>
      </c>
      <c r="I50" s="76">
        <v>870</v>
      </c>
      <c r="J50" s="91">
        <f>10-7.6</f>
        <v>2.4000000000000004</v>
      </c>
      <c r="K50" s="91">
        <v>2</v>
      </c>
    </row>
    <row r="51" spans="1:11" ht="17.25" customHeight="1">
      <c r="A51" s="95" t="s">
        <v>5</v>
      </c>
      <c r="B51" s="94">
        <v>805</v>
      </c>
      <c r="C51" s="115" t="s">
        <v>134</v>
      </c>
      <c r="D51" s="115" t="s">
        <v>137</v>
      </c>
      <c r="E51" s="74"/>
      <c r="F51" s="74"/>
      <c r="G51" s="74"/>
      <c r="H51" s="74"/>
      <c r="I51" s="94"/>
      <c r="J51" s="91">
        <f>J54+J57+J60</f>
        <v>61.4</v>
      </c>
      <c r="K51" s="91">
        <f>K54+K57+K60</f>
        <v>61.4</v>
      </c>
    </row>
    <row r="52" spans="1:11" ht="78.75" customHeight="1" hidden="1">
      <c r="A52" s="95" t="s">
        <v>126</v>
      </c>
      <c r="B52" s="94">
        <v>805</v>
      </c>
      <c r="C52" s="115" t="s">
        <v>134</v>
      </c>
      <c r="D52" s="115" t="s">
        <v>137</v>
      </c>
      <c r="E52" s="74" t="s">
        <v>80</v>
      </c>
      <c r="F52" s="74" t="s">
        <v>34</v>
      </c>
      <c r="G52" s="74" t="s">
        <v>68</v>
      </c>
      <c r="H52" s="74" t="s">
        <v>247</v>
      </c>
      <c r="I52" s="94"/>
      <c r="J52" s="91">
        <f>J53</f>
        <v>0</v>
      </c>
      <c r="K52" s="91">
        <f>K53</f>
        <v>0</v>
      </c>
    </row>
    <row r="53" spans="1:11" ht="62.25" customHeight="1" hidden="1">
      <c r="A53" s="95" t="s">
        <v>127</v>
      </c>
      <c r="B53" s="94">
        <v>805</v>
      </c>
      <c r="C53" s="115" t="s">
        <v>134</v>
      </c>
      <c r="D53" s="115" t="s">
        <v>137</v>
      </c>
      <c r="E53" s="74" t="s">
        <v>80</v>
      </c>
      <c r="F53" s="74" t="s">
        <v>34</v>
      </c>
      <c r="G53" s="74" t="s">
        <v>68</v>
      </c>
      <c r="H53" s="74" t="s">
        <v>247</v>
      </c>
      <c r="I53" s="94"/>
      <c r="J53" s="91">
        <f>J54</f>
        <v>0</v>
      </c>
      <c r="K53" s="91">
        <f>K54</f>
        <v>0</v>
      </c>
    </row>
    <row r="54" spans="1:11" ht="16.5" customHeight="1" hidden="1">
      <c r="A54" s="95" t="s">
        <v>27</v>
      </c>
      <c r="B54" s="94">
        <v>805</v>
      </c>
      <c r="C54" s="115" t="s">
        <v>134</v>
      </c>
      <c r="D54" s="115" t="s">
        <v>137</v>
      </c>
      <c r="E54" s="74" t="s">
        <v>80</v>
      </c>
      <c r="F54" s="74" t="s">
        <v>34</v>
      </c>
      <c r="G54" s="74" t="s">
        <v>68</v>
      </c>
      <c r="H54" s="74" t="s">
        <v>247</v>
      </c>
      <c r="I54" s="94">
        <v>540</v>
      </c>
      <c r="J54" s="91">
        <v>0</v>
      </c>
      <c r="K54" s="91">
        <v>0</v>
      </c>
    </row>
    <row r="55" spans="1:11" ht="79.5" customHeight="1">
      <c r="A55" s="95" t="s">
        <v>291</v>
      </c>
      <c r="B55" s="71">
        <v>805</v>
      </c>
      <c r="C55" s="73">
        <v>1</v>
      </c>
      <c r="D55" s="73">
        <v>13</v>
      </c>
      <c r="E55" s="74" t="s">
        <v>25</v>
      </c>
      <c r="F55" s="74" t="s">
        <v>34</v>
      </c>
      <c r="G55" s="74" t="s">
        <v>68</v>
      </c>
      <c r="H55" s="74" t="s">
        <v>74</v>
      </c>
      <c r="I55" s="76"/>
      <c r="J55" s="91">
        <f>J57</f>
        <v>0.4</v>
      </c>
      <c r="K55" s="91">
        <f>K57</f>
        <v>0.4</v>
      </c>
    </row>
    <row r="56" spans="1:11" ht="34.5" customHeight="1">
      <c r="A56" s="95" t="s">
        <v>275</v>
      </c>
      <c r="B56" s="71">
        <v>805</v>
      </c>
      <c r="C56" s="73">
        <v>1</v>
      </c>
      <c r="D56" s="73">
        <v>13</v>
      </c>
      <c r="E56" s="74" t="s">
        <v>25</v>
      </c>
      <c r="F56" s="74" t="s">
        <v>34</v>
      </c>
      <c r="G56" s="74" t="s">
        <v>68</v>
      </c>
      <c r="H56" s="74" t="s">
        <v>74</v>
      </c>
      <c r="I56" s="76">
        <v>240</v>
      </c>
      <c r="J56" s="91">
        <f>J57</f>
        <v>0.4</v>
      </c>
      <c r="K56" s="91">
        <f>K57</f>
        <v>0.4</v>
      </c>
    </row>
    <row r="57" spans="1:11" ht="36.75" customHeight="1" hidden="1">
      <c r="A57" s="233" t="s">
        <v>179</v>
      </c>
      <c r="B57" s="252">
        <v>805</v>
      </c>
      <c r="C57" s="235">
        <v>1</v>
      </c>
      <c r="D57" s="235">
        <v>13</v>
      </c>
      <c r="E57" s="237" t="s">
        <v>25</v>
      </c>
      <c r="F57" s="237" t="s">
        <v>34</v>
      </c>
      <c r="G57" s="237" t="s">
        <v>68</v>
      </c>
      <c r="H57" s="237" t="s">
        <v>74</v>
      </c>
      <c r="I57" s="253">
        <v>244</v>
      </c>
      <c r="J57" s="153">
        <v>0.4</v>
      </c>
      <c r="K57" s="153">
        <v>0.4</v>
      </c>
    </row>
    <row r="58" spans="1:11" s="13" customFormat="1" ht="31.5" customHeight="1">
      <c r="A58" s="95" t="s">
        <v>292</v>
      </c>
      <c r="B58" s="71">
        <v>805</v>
      </c>
      <c r="C58" s="73">
        <v>1</v>
      </c>
      <c r="D58" s="73">
        <v>13</v>
      </c>
      <c r="E58" s="74" t="s">
        <v>25</v>
      </c>
      <c r="F58" s="74" t="s">
        <v>34</v>
      </c>
      <c r="G58" s="74" t="s">
        <v>68</v>
      </c>
      <c r="H58" s="74" t="s">
        <v>243</v>
      </c>
      <c r="I58" s="76"/>
      <c r="J58" s="91">
        <f>J59</f>
        <v>61</v>
      </c>
      <c r="K58" s="91">
        <f>K59</f>
        <v>61</v>
      </c>
    </row>
    <row r="59" spans="1:11" s="14" customFormat="1" ht="18.75" customHeight="1">
      <c r="A59" s="95" t="s">
        <v>275</v>
      </c>
      <c r="B59" s="71">
        <v>805</v>
      </c>
      <c r="C59" s="73">
        <v>1</v>
      </c>
      <c r="D59" s="73">
        <v>13</v>
      </c>
      <c r="E59" s="74" t="s">
        <v>25</v>
      </c>
      <c r="F59" s="74" t="s">
        <v>34</v>
      </c>
      <c r="G59" s="74" t="s">
        <v>68</v>
      </c>
      <c r="H59" s="74" t="s">
        <v>243</v>
      </c>
      <c r="I59" s="76">
        <v>240</v>
      </c>
      <c r="J59" s="91">
        <f>J60</f>
        <v>61</v>
      </c>
      <c r="K59" s="91">
        <f>K60</f>
        <v>61</v>
      </c>
    </row>
    <row r="60" spans="1:11" s="14" customFormat="1" ht="37.5" customHeight="1" hidden="1">
      <c r="A60" s="233" t="s">
        <v>179</v>
      </c>
      <c r="B60" s="252">
        <v>805</v>
      </c>
      <c r="C60" s="235">
        <v>1</v>
      </c>
      <c r="D60" s="235">
        <v>13</v>
      </c>
      <c r="E60" s="237" t="s">
        <v>25</v>
      </c>
      <c r="F60" s="237" t="s">
        <v>34</v>
      </c>
      <c r="G60" s="237" t="s">
        <v>68</v>
      </c>
      <c r="H60" s="237" t="s">
        <v>243</v>
      </c>
      <c r="I60" s="253">
        <v>244</v>
      </c>
      <c r="J60" s="153">
        <f>50+29.2-60.4+20+22.2</f>
        <v>61</v>
      </c>
      <c r="K60" s="153">
        <f>50+29.2-60.4+20+22.2</f>
        <v>61</v>
      </c>
    </row>
    <row r="61" spans="1:11" s="14" customFormat="1" ht="16.5" customHeight="1">
      <c r="A61" s="113" t="s">
        <v>15</v>
      </c>
      <c r="B61" s="96">
        <v>805</v>
      </c>
      <c r="C61" s="114" t="s">
        <v>73</v>
      </c>
      <c r="D61" s="114" t="s">
        <v>68</v>
      </c>
      <c r="E61" s="74"/>
      <c r="F61" s="74"/>
      <c r="G61" s="74"/>
      <c r="H61" s="74"/>
      <c r="I61" s="94"/>
      <c r="J61" s="90">
        <f>J62</f>
        <v>79.9</v>
      </c>
      <c r="K61" s="90">
        <f>K62</f>
        <v>79.9</v>
      </c>
    </row>
    <row r="62" spans="1:11" s="10" customFormat="1" ht="40.5" customHeight="1">
      <c r="A62" s="95" t="s">
        <v>293</v>
      </c>
      <c r="B62" s="71">
        <v>805</v>
      </c>
      <c r="C62" s="73">
        <v>2</v>
      </c>
      <c r="D62" s="73">
        <v>3</v>
      </c>
      <c r="E62" s="74" t="s">
        <v>25</v>
      </c>
      <c r="F62" s="74" t="s">
        <v>34</v>
      </c>
      <c r="G62" s="74" t="s">
        <v>68</v>
      </c>
      <c r="H62" s="74" t="s">
        <v>70</v>
      </c>
      <c r="I62" s="76"/>
      <c r="J62" s="91">
        <f>J63</f>
        <v>79.9</v>
      </c>
      <c r="K62" s="91">
        <f>K63</f>
        <v>79.9</v>
      </c>
    </row>
    <row r="63" spans="1:11" ht="37.5" customHeight="1">
      <c r="A63" s="95" t="s">
        <v>273</v>
      </c>
      <c r="B63" s="71">
        <v>805</v>
      </c>
      <c r="C63" s="73">
        <v>2</v>
      </c>
      <c r="D63" s="73">
        <v>3</v>
      </c>
      <c r="E63" s="74" t="s">
        <v>25</v>
      </c>
      <c r="F63" s="74" t="s">
        <v>34</v>
      </c>
      <c r="G63" s="74" t="s">
        <v>68</v>
      </c>
      <c r="H63" s="74" t="s">
        <v>70</v>
      </c>
      <c r="I63" s="76">
        <v>120</v>
      </c>
      <c r="J63" s="91">
        <f>J64+J65</f>
        <v>79.9</v>
      </c>
      <c r="K63" s="91">
        <f>K64+K65</f>
        <v>79.9</v>
      </c>
    </row>
    <row r="64" spans="1:11" ht="15.75" customHeight="1" hidden="1">
      <c r="A64" s="254" t="s">
        <v>265</v>
      </c>
      <c r="B64" s="255">
        <v>805</v>
      </c>
      <c r="C64" s="256">
        <v>2</v>
      </c>
      <c r="D64" s="256">
        <v>3</v>
      </c>
      <c r="E64" s="257" t="s">
        <v>25</v>
      </c>
      <c r="F64" s="257" t="s">
        <v>34</v>
      </c>
      <c r="G64" s="257" t="s">
        <v>68</v>
      </c>
      <c r="H64" s="257" t="s">
        <v>70</v>
      </c>
      <c r="I64" s="258">
        <v>121</v>
      </c>
      <c r="J64" s="153">
        <v>61.4</v>
      </c>
      <c r="K64" s="153">
        <v>61.4</v>
      </c>
    </row>
    <row r="65" spans="1:11" ht="78.75" hidden="1">
      <c r="A65" s="254" t="s">
        <v>266</v>
      </c>
      <c r="B65" s="255">
        <v>805</v>
      </c>
      <c r="C65" s="256">
        <v>2</v>
      </c>
      <c r="D65" s="256">
        <v>3</v>
      </c>
      <c r="E65" s="257" t="s">
        <v>25</v>
      </c>
      <c r="F65" s="257" t="s">
        <v>34</v>
      </c>
      <c r="G65" s="257" t="s">
        <v>68</v>
      </c>
      <c r="H65" s="257" t="s">
        <v>70</v>
      </c>
      <c r="I65" s="258">
        <v>129</v>
      </c>
      <c r="J65" s="153">
        <v>18.5</v>
      </c>
      <c r="K65" s="153">
        <v>18.5</v>
      </c>
    </row>
    <row r="66" spans="1:11" ht="33.75" customHeight="1">
      <c r="A66" s="113" t="s">
        <v>6</v>
      </c>
      <c r="B66" s="96">
        <v>805</v>
      </c>
      <c r="C66" s="114" t="s">
        <v>138</v>
      </c>
      <c r="D66" s="114" t="s">
        <v>68</v>
      </c>
      <c r="E66" s="74"/>
      <c r="F66" s="74"/>
      <c r="G66" s="74"/>
      <c r="H66" s="74"/>
      <c r="I66" s="94"/>
      <c r="J66" s="90">
        <f>J67</f>
        <v>10</v>
      </c>
      <c r="K66" s="90">
        <f>K67</f>
        <v>10</v>
      </c>
    </row>
    <row r="67" spans="1:11" s="5" customFormat="1" ht="16.5" customHeight="1">
      <c r="A67" s="95" t="s">
        <v>17</v>
      </c>
      <c r="B67" s="94">
        <v>805</v>
      </c>
      <c r="C67" s="115" t="s">
        <v>138</v>
      </c>
      <c r="D67" s="115" t="s">
        <v>139</v>
      </c>
      <c r="E67" s="74"/>
      <c r="F67" s="74"/>
      <c r="G67" s="74"/>
      <c r="H67" s="74"/>
      <c r="I67" s="116"/>
      <c r="J67" s="91">
        <f>J68</f>
        <v>10</v>
      </c>
      <c r="K67" s="91">
        <f>K68</f>
        <v>10</v>
      </c>
    </row>
    <row r="68" spans="1:11" s="5" customFormat="1" ht="35.25" customHeight="1">
      <c r="A68" s="95" t="s">
        <v>294</v>
      </c>
      <c r="B68" s="71">
        <v>805</v>
      </c>
      <c r="C68" s="73">
        <v>3</v>
      </c>
      <c r="D68" s="73">
        <v>10</v>
      </c>
      <c r="E68" s="74" t="s">
        <v>25</v>
      </c>
      <c r="F68" s="74" t="s">
        <v>34</v>
      </c>
      <c r="G68" s="74" t="s">
        <v>68</v>
      </c>
      <c r="H68" s="74" t="s">
        <v>295</v>
      </c>
      <c r="I68" s="259"/>
      <c r="J68" s="91">
        <f>J70</f>
        <v>10</v>
      </c>
      <c r="K68" s="91">
        <f>K70</f>
        <v>10</v>
      </c>
    </row>
    <row r="69" spans="1:11" s="5" customFormat="1" ht="34.5" customHeight="1">
      <c r="A69" s="95" t="s">
        <v>275</v>
      </c>
      <c r="B69" s="71">
        <v>805</v>
      </c>
      <c r="C69" s="73">
        <v>3</v>
      </c>
      <c r="D69" s="73">
        <v>10</v>
      </c>
      <c r="E69" s="74" t="s">
        <v>25</v>
      </c>
      <c r="F69" s="74" t="s">
        <v>34</v>
      </c>
      <c r="G69" s="74" t="s">
        <v>68</v>
      </c>
      <c r="H69" s="74" t="s">
        <v>295</v>
      </c>
      <c r="I69" s="259">
        <v>240</v>
      </c>
      <c r="J69" s="91">
        <f>J70</f>
        <v>10</v>
      </c>
      <c r="K69" s="91">
        <f>K70</f>
        <v>10</v>
      </c>
    </row>
    <row r="70" spans="1:11" s="5" customFormat="1" ht="30.75" customHeight="1" hidden="1">
      <c r="A70" s="233" t="s">
        <v>179</v>
      </c>
      <c r="B70" s="252">
        <v>805</v>
      </c>
      <c r="C70" s="235">
        <v>3</v>
      </c>
      <c r="D70" s="235">
        <v>10</v>
      </c>
      <c r="E70" s="237" t="s">
        <v>25</v>
      </c>
      <c r="F70" s="237" t="s">
        <v>34</v>
      </c>
      <c r="G70" s="237" t="s">
        <v>68</v>
      </c>
      <c r="H70" s="237" t="s">
        <v>295</v>
      </c>
      <c r="I70" s="258">
        <v>244</v>
      </c>
      <c r="J70" s="153">
        <v>10</v>
      </c>
      <c r="K70" s="153">
        <v>10</v>
      </c>
    </row>
    <row r="71" spans="1:11" s="5" customFormat="1" ht="16.5" customHeight="1">
      <c r="A71" s="113" t="s">
        <v>7</v>
      </c>
      <c r="B71" s="96">
        <v>805</v>
      </c>
      <c r="C71" s="114" t="s">
        <v>140</v>
      </c>
      <c r="D71" s="114" t="s">
        <v>68</v>
      </c>
      <c r="E71" s="74"/>
      <c r="F71" s="74"/>
      <c r="G71" s="74"/>
      <c r="H71" s="74"/>
      <c r="I71" s="96"/>
      <c r="J71" s="90">
        <f>J72+J78+J84</f>
        <v>240</v>
      </c>
      <c r="K71" s="90">
        <f>K72+K78+K84</f>
        <v>196.9</v>
      </c>
    </row>
    <row r="72" spans="1:11" s="5" customFormat="1" ht="15" customHeight="1" hidden="1">
      <c r="A72" s="113" t="s">
        <v>61</v>
      </c>
      <c r="B72" s="94">
        <v>805</v>
      </c>
      <c r="C72" s="114" t="s">
        <v>140</v>
      </c>
      <c r="D72" s="114" t="s">
        <v>134</v>
      </c>
      <c r="E72" s="74"/>
      <c r="F72" s="74"/>
      <c r="G72" s="74"/>
      <c r="H72" s="74"/>
      <c r="I72" s="96"/>
      <c r="J72" s="90">
        <f>J75+J77</f>
        <v>0</v>
      </c>
      <c r="K72" s="90">
        <f>K75+K77</f>
        <v>0</v>
      </c>
    </row>
    <row r="73" spans="1:11" s="48" customFormat="1" ht="15.75" customHeight="1" hidden="1">
      <c r="A73" s="95" t="s">
        <v>82</v>
      </c>
      <c r="B73" s="94">
        <v>805</v>
      </c>
      <c r="C73" s="115" t="s">
        <v>140</v>
      </c>
      <c r="D73" s="115" t="s">
        <v>134</v>
      </c>
      <c r="E73" s="74" t="s">
        <v>81</v>
      </c>
      <c r="F73" s="74" t="s">
        <v>34</v>
      </c>
      <c r="G73" s="74" t="s">
        <v>68</v>
      </c>
      <c r="H73" s="74" t="s">
        <v>67</v>
      </c>
      <c r="I73" s="94"/>
      <c r="J73" s="91">
        <f>J75+J77</f>
        <v>0</v>
      </c>
      <c r="K73" s="91">
        <f>K75+K77</f>
        <v>0</v>
      </c>
    </row>
    <row r="74" spans="1:11" s="48" customFormat="1" ht="32.25" customHeight="1" hidden="1">
      <c r="A74" s="95" t="s">
        <v>83</v>
      </c>
      <c r="B74" s="94">
        <v>805</v>
      </c>
      <c r="C74" s="115" t="s">
        <v>140</v>
      </c>
      <c r="D74" s="115" t="s">
        <v>134</v>
      </c>
      <c r="E74" s="74" t="s">
        <v>81</v>
      </c>
      <c r="F74" s="74" t="s">
        <v>34</v>
      </c>
      <c r="G74" s="74" t="s">
        <v>68</v>
      </c>
      <c r="H74" s="74" t="s">
        <v>248</v>
      </c>
      <c r="I74" s="94"/>
      <c r="J74" s="91">
        <f>J75</f>
        <v>0</v>
      </c>
      <c r="K74" s="91">
        <f>K75</f>
        <v>0</v>
      </c>
    </row>
    <row r="75" spans="1:11" s="48" customFormat="1" ht="15.75" customHeight="1" hidden="1">
      <c r="A75" s="95" t="s">
        <v>128</v>
      </c>
      <c r="B75" s="94">
        <v>805</v>
      </c>
      <c r="C75" s="115" t="s">
        <v>140</v>
      </c>
      <c r="D75" s="115" t="s">
        <v>134</v>
      </c>
      <c r="E75" s="74" t="s">
        <v>81</v>
      </c>
      <c r="F75" s="74" t="s">
        <v>34</v>
      </c>
      <c r="G75" s="74" t="s">
        <v>68</v>
      </c>
      <c r="H75" s="74" t="s">
        <v>248</v>
      </c>
      <c r="I75" s="94">
        <v>243</v>
      </c>
      <c r="J75" s="91">
        <v>0</v>
      </c>
      <c r="K75" s="91">
        <v>0</v>
      </c>
    </row>
    <row r="76" spans="1:11" s="48" customFormat="1" ht="79.5" customHeight="1" hidden="1">
      <c r="A76" s="95" t="s">
        <v>84</v>
      </c>
      <c r="B76" s="94">
        <v>805</v>
      </c>
      <c r="C76" s="115" t="s">
        <v>140</v>
      </c>
      <c r="D76" s="115" t="s">
        <v>134</v>
      </c>
      <c r="E76" s="74" t="s">
        <v>81</v>
      </c>
      <c r="F76" s="74" t="s">
        <v>34</v>
      </c>
      <c r="G76" s="74" t="s">
        <v>68</v>
      </c>
      <c r="H76" s="74" t="s">
        <v>249</v>
      </c>
      <c r="I76" s="94"/>
      <c r="J76" s="91">
        <f>J77</f>
        <v>0</v>
      </c>
      <c r="K76" s="91">
        <f>K77</f>
        <v>0</v>
      </c>
    </row>
    <row r="77" spans="1:11" s="48" customFormat="1" ht="30.75" customHeight="1" hidden="1">
      <c r="A77" s="95" t="s">
        <v>117</v>
      </c>
      <c r="B77" s="94">
        <v>805</v>
      </c>
      <c r="C77" s="115" t="s">
        <v>140</v>
      </c>
      <c r="D77" s="115" t="s">
        <v>134</v>
      </c>
      <c r="E77" s="74" t="s">
        <v>81</v>
      </c>
      <c r="F77" s="74" t="s">
        <v>34</v>
      </c>
      <c r="G77" s="74" t="s">
        <v>68</v>
      </c>
      <c r="H77" s="74" t="s">
        <v>249</v>
      </c>
      <c r="I77" s="94">
        <v>244</v>
      </c>
      <c r="J77" s="91">
        <v>0</v>
      </c>
      <c r="K77" s="91">
        <v>0</v>
      </c>
    </row>
    <row r="78" spans="1:11" s="48" customFormat="1" ht="16.5" customHeight="1" hidden="1">
      <c r="A78" s="113" t="s">
        <v>85</v>
      </c>
      <c r="B78" s="96">
        <v>805</v>
      </c>
      <c r="C78" s="114" t="s">
        <v>140</v>
      </c>
      <c r="D78" s="114" t="s">
        <v>73</v>
      </c>
      <c r="E78" s="74"/>
      <c r="F78" s="74"/>
      <c r="G78" s="74"/>
      <c r="H78" s="74"/>
      <c r="I78" s="94" t="s">
        <v>104</v>
      </c>
      <c r="J78" s="90">
        <f>J79</f>
        <v>0</v>
      </c>
      <c r="K78" s="90">
        <f>K79</f>
        <v>0</v>
      </c>
    </row>
    <row r="79" spans="1:11" s="5" customFormat="1" ht="18.75" customHeight="1" hidden="1">
      <c r="A79" s="95" t="s">
        <v>86</v>
      </c>
      <c r="B79" s="94">
        <v>805</v>
      </c>
      <c r="C79" s="115" t="s">
        <v>140</v>
      </c>
      <c r="D79" s="115" t="s">
        <v>73</v>
      </c>
      <c r="E79" s="74" t="s">
        <v>89</v>
      </c>
      <c r="F79" s="74" t="s">
        <v>34</v>
      </c>
      <c r="G79" s="74" t="s">
        <v>68</v>
      </c>
      <c r="H79" s="74" t="s">
        <v>67</v>
      </c>
      <c r="I79" s="94"/>
      <c r="J79" s="91">
        <f>J80</f>
        <v>0</v>
      </c>
      <c r="K79" s="91">
        <f>K80</f>
        <v>0</v>
      </c>
    </row>
    <row r="80" spans="1:11" ht="48" customHeight="1" hidden="1">
      <c r="A80" s="95" t="s">
        <v>87</v>
      </c>
      <c r="B80" s="94">
        <v>805</v>
      </c>
      <c r="C80" s="115" t="s">
        <v>140</v>
      </c>
      <c r="D80" s="115" t="s">
        <v>73</v>
      </c>
      <c r="E80" s="74" t="s">
        <v>89</v>
      </c>
      <c r="F80" s="74" t="s">
        <v>34</v>
      </c>
      <c r="G80" s="74" t="s">
        <v>68</v>
      </c>
      <c r="H80" s="74" t="s">
        <v>249</v>
      </c>
      <c r="I80" s="94" t="s">
        <v>104</v>
      </c>
      <c r="J80" s="91">
        <f>J83+J82+J81</f>
        <v>0</v>
      </c>
      <c r="K80" s="91">
        <f>K83+K82+K81</f>
        <v>0</v>
      </c>
    </row>
    <row r="81" spans="1:11" ht="18.75" customHeight="1" hidden="1">
      <c r="A81" s="95" t="s">
        <v>113</v>
      </c>
      <c r="B81" s="94">
        <v>805</v>
      </c>
      <c r="C81" s="115" t="s">
        <v>140</v>
      </c>
      <c r="D81" s="115" t="s">
        <v>73</v>
      </c>
      <c r="E81" s="74" t="s">
        <v>89</v>
      </c>
      <c r="F81" s="74" t="s">
        <v>34</v>
      </c>
      <c r="G81" s="74" t="s">
        <v>68</v>
      </c>
      <c r="H81" s="74" t="s">
        <v>249</v>
      </c>
      <c r="I81" s="94">
        <v>121</v>
      </c>
      <c r="J81" s="91">
        <v>0</v>
      </c>
      <c r="K81" s="91">
        <v>0</v>
      </c>
    </row>
    <row r="82" spans="1:11" ht="51" customHeight="1" hidden="1">
      <c r="A82" s="95" t="s">
        <v>114</v>
      </c>
      <c r="B82" s="94">
        <v>805</v>
      </c>
      <c r="C82" s="115" t="s">
        <v>140</v>
      </c>
      <c r="D82" s="115" t="s">
        <v>73</v>
      </c>
      <c r="E82" s="74" t="s">
        <v>89</v>
      </c>
      <c r="F82" s="74" t="s">
        <v>34</v>
      </c>
      <c r="G82" s="74" t="s">
        <v>68</v>
      </c>
      <c r="H82" s="74" t="s">
        <v>249</v>
      </c>
      <c r="I82" s="94">
        <v>129</v>
      </c>
      <c r="J82" s="91">
        <v>0</v>
      </c>
      <c r="K82" s="91">
        <v>0</v>
      </c>
    </row>
    <row r="83" spans="1:11" ht="31.5" customHeight="1" hidden="1">
      <c r="A83" s="95" t="s">
        <v>117</v>
      </c>
      <c r="B83" s="94">
        <v>805</v>
      </c>
      <c r="C83" s="115" t="s">
        <v>140</v>
      </c>
      <c r="D83" s="115" t="s">
        <v>73</v>
      </c>
      <c r="E83" s="74" t="s">
        <v>89</v>
      </c>
      <c r="F83" s="74" t="s">
        <v>34</v>
      </c>
      <c r="G83" s="74" t="s">
        <v>68</v>
      </c>
      <c r="H83" s="74" t="s">
        <v>249</v>
      </c>
      <c r="I83" s="94">
        <v>244</v>
      </c>
      <c r="J83" s="91">
        <v>0</v>
      </c>
      <c r="K83" s="91">
        <v>0</v>
      </c>
    </row>
    <row r="84" spans="1:11" ht="15.75" customHeight="1">
      <c r="A84" s="113" t="s">
        <v>8</v>
      </c>
      <c r="B84" s="96">
        <v>805</v>
      </c>
      <c r="C84" s="114" t="s">
        <v>140</v>
      </c>
      <c r="D84" s="114" t="s">
        <v>138</v>
      </c>
      <c r="E84" s="74"/>
      <c r="F84" s="74"/>
      <c r="G84" s="74"/>
      <c r="H84" s="74"/>
      <c r="I84" s="94"/>
      <c r="J84" s="90">
        <f>J86+J89+J92+J95</f>
        <v>240</v>
      </c>
      <c r="K84" s="90">
        <f>K86+K89+K92+K95</f>
        <v>196.9</v>
      </c>
    </row>
    <row r="85" spans="1:11" ht="17.25" customHeight="1" hidden="1">
      <c r="A85" s="218" t="s">
        <v>262</v>
      </c>
      <c r="B85" s="71">
        <v>805</v>
      </c>
      <c r="C85" s="73">
        <v>5</v>
      </c>
      <c r="D85" s="73">
        <v>2</v>
      </c>
      <c r="E85" s="74" t="s">
        <v>263</v>
      </c>
      <c r="F85" s="74" t="s">
        <v>34</v>
      </c>
      <c r="G85" s="74" t="s">
        <v>68</v>
      </c>
      <c r="H85" s="74" t="s">
        <v>264</v>
      </c>
      <c r="I85" s="76"/>
      <c r="J85" s="91">
        <v>0</v>
      </c>
      <c r="K85" s="91">
        <v>0</v>
      </c>
    </row>
    <row r="86" spans="1:11" ht="33.75" customHeight="1" hidden="1">
      <c r="A86" s="219" t="s">
        <v>117</v>
      </c>
      <c r="B86" s="71">
        <v>805</v>
      </c>
      <c r="C86" s="73">
        <v>5</v>
      </c>
      <c r="D86" s="73">
        <v>2</v>
      </c>
      <c r="E86" s="74" t="s">
        <v>263</v>
      </c>
      <c r="F86" s="74" t="s">
        <v>34</v>
      </c>
      <c r="G86" s="74" t="s">
        <v>68</v>
      </c>
      <c r="H86" s="74" t="s">
        <v>264</v>
      </c>
      <c r="I86" s="76">
        <v>244</v>
      </c>
      <c r="J86" s="91">
        <v>0</v>
      </c>
      <c r="K86" s="91">
        <v>0</v>
      </c>
    </row>
    <row r="87" spans="1:11" ht="15" customHeight="1">
      <c r="A87" s="218" t="s">
        <v>300</v>
      </c>
      <c r="B87" s="71">
        <v>805</v>
      </c>
      <c r="C87" s="73">
        <v>5</v>
      </c>
      <c r="D87" s="73">
        <v>3</v>
      </c>
      <c r="E87" s="74" t="s">
        <v>25</v>
      </c>
      <c r="F87" s="74" t="s">
        <v>34</v>
      </c>
      <c r="G87" s="74" t="s">
        <v>68</v>
      </c>
      <c r="H87" s="74" t="s">
        <v>301</v>
      </c>
      <c r="I87" s="76"/>
      <c r="J87" s="92">
        <f>J89</f>
        <v>134.9</v>
      </c>
      <c r="K87" s="92">
        <f>K89</f>
        <v>117.10000000000001</v>
      </c>
    </row>
    <row r="88" spans="1:11" ht="15" customHeight="1">
      <c r="A88" s="95" t="s">
        <v>275</v>
      </c>
      <c r="B88" s="71">
        <v>805</v>
      </c>
      <c r="C88" s="73">
        <v>5</v>
      </c>
      <c r="D88" s="73">
        <v>3</v>
      </c>
      <c r="E88" s="74" t="s">
        <v>25</v>
      </c>
      <c r="F88" s="74" t="s">
        <v>34</v>
      </c>
      <c r="G88" s="74" t="s">
        <v>68</v>
      </c>
      <c r="H88" s="74" t="s">
        <v>301</v>
      </c>
      <c r="I88" s="76">
        <v>240</v>
      </c>
      <c r="J88" s="92">
        <f>J87</f>
        <v>134.9</v>
      </c>
      <c r="K88" s="92">
        <f>K87</f>
        <v>117.10000000000001</v>
      </c>
    </row>
    <row r="89" spans="1:11" ht="31.5" hidden="1">
      <c r="A89" s="254" t="s">
        <v>179</v>
      </c>
      <c r="B89" s="252">
        <v>805</v>
      </c>
      <c r="C89" s="235">
        <v>5</v>
      </c>
      <c r="D89" s="235">
        <v>3</v>
      </c>
      <c r="E89" s="237" t="s">
        <v>25</v>
      </c>
      <c r="F89" s="237" t="s">
        <v>34</v>
      </c>
      <c r="G89" s="237" t="s">
        <v>68</v>
      </c>
      <c r="H89" s="237" t="s">
        <v>301</v>
      </c>
      <c r="I89" s="253">
        <v>244</v>
      </c>
      <c r="J89" s="153">
        <f>233.9-100+1</f>
        <v>134.9</v>
      </c>
      <c r="K89" s="153">
        <f>233.9-100-17.8+1</f>
        <v>117.10000000000001</v>
      </c>
    </row>
    <row r="90" spans="1:11" s="49" customFormat="1" ht="18.75" customHeight="1">
      <c r="A90" s="95" t="s">
        <v>302</v>
      </c>
      <c r="B90" s="71">
        <v>805</v>
      </c>
      <c r="C90" s="73">
        <v>5</v>
      </c>
      <c r="D90" s="73">
        <v>3</v>
      </c>
      <c r="E90" s="74" t="s">
        <v>25</v>
      </c>
      <c r="F90" s="74" t="s">
        <v>34</v>
      </c>
      <c r="G90" s="74" t="s">
        <v>68</v>
      </c>
      <c r="H90" s="74" t="s">
        <v>303</v>
      </c>
      <c r="I90" s="76"/>
      <c r="J90" s="92">
        <f>J92</f>
        <v>0</v>
      </c>
      <c r="K90" s="92">
        <f>K92</f>
        <v>0</v>
      </c>
    </row>
    <row r="91" spans="1:11" s="49" customFormat="1" ht="18.75" customHeight="1">
      <c r="A91" s="95" t="s">
        <v>275</v>
      </c>
      <c r="B91" s="71">
        <v>805</v>
      </c>
      <c r="C91" s="73">
        <v>5</v>
      </c>
      <c r="D91" s="73">
        <v>3</v>
      </c>
      <c r="E91" s="74" t="s">
        <v>25</v>
      </c>
      <c r="F91" s="74" t="s">
        <v>34</v>
      </c>
      <c r="G91" s="74" t="s">
        <v>68</v>
      </c>
      <c r="H91" s="74" t="s">
        <v>303</v>
      </c>
      <c r="I91" s="76">
        <v>240</v>
      </c>
      <c r="J91" s="92">
        <f>J92</f>
        <v>0</v>
      </c>
      <c r="K91" s="92">
        <f>K92</f>
        <v>0</v>
      </c>
    </row>
    <row r="92" spans="1:11" ht="32.25" customHeight="1" hidden="1">
      <c r="A92" s="254" t="s">
        <v>179</v>
      </c>
      <c r="B92" s="252">
        <v>805</v>
      </c>
      <c r="C92" s="235">
        <v>5</v>
      </c>
      <c r="D92" s="235">
        <v>3</v>
      </c>
      <c r="E92" s="237" t="s">
        <v>25</v>
      </c>
      <c r="F92" s="237" t="s">
        <v>34</v>
      </c>
      <c r="G92" s="237" t="s">
        <v>68</v>
      </c>
      <c r="H92" s="237" t="s">
        <v>303</v>
      </c>
      <c r="I92" s="253">
        <v>244</v>
      </c>
      <c r="J92" s="153">
        <v>0</v>
      </c>
      <c r="K92" s="153">
        <v>0</v>
      </c>
    </row>
    <row r="93" spans="1:11" ht="31.5" customHeight="1">
      <c r="A93" s="95" t="s">
        <v>304</v>
      </c>
      <c r="B93" s="71">
        <v>805</v>
      </c>
      <c r="C93" s="73">
        <v>5</v>
      </c>
      <c r="D93" s="73">
        <v>3</v>
      </c>
      <c r="E93" s="74" t="s">
        <v>25</v>
      </c>
      <c r="F93" s="74" t="s">
        <v>34</v>
      </c>
      <c r="G93" s="74" t="s">
        <v>68</v>
      </c>
      <c r="H93" s="74" t="s">
        <v>305</v>
      </c>
      <c r="I93" s="76"/>
      <c r="J93" s="92">
        <f>J95</f>
        <v>105.10000000000001</v>
      </c>
      <c r="K93" s="92">
        <f>K95</f>
        <v>79.8</v>
      </c>
    </row>
    <row r="94" spans="1:11" ht="31.5" customHeight="1">
      <c r="A94" s="95" t="s">
        <v>275</v>
      </c>
      <c r="B94" s="71">
        <v>805</v>
      </c>
      <c r="C94" s="73">
        <v>5</v>
      </c>
      <c r="D94" s="73">
        <v>3</v>
      </c>
      <c r="E94" s="74" t="s">
        <v>25</v>
      </c>
      <c r="F94" s="74" t="s">
        <v>34</v>
      </c>
      <c r="G94" s="74" t="s">
        <v>68</v>
      </c>
      <c r="H94" s="74" t="s">
        <v>305</v>
      </c>
      <c r="I94" s="76">
        <v>240</v>
      </c>
      <c r="J94" s="92">
        <f>J95</f>
        <v>105.10000000000001</v>
      </c>
      <c r="K94" s="92">
        <f>K95</f>
        <v>79.8</v>
      </c>
    </row>
    <row r="95" spans="1:11" s="2" customFormat="1" ht="31.5" hidden="1">
      <c r="A95" s="254" t="s">
        <v>179</v>
      </c>
      <c r="B95" s="252">
        <v>805</v>
      </c>
      <c r="C95" s="235">
        <v>5</v>
      </c>
      <c r="D95" s="235">
        <v>3</v>
      </c>
      <c r="E95" s="237" t="s">
        <v>25</v>
      </c>
      <c r="F95" s="237" t="s">
        <v>34</v>
      </c>
      <c r="G95" s="237" t="s">
        <v>68</v>
      </c>
      <c r="H95" s="237" t="s">
        <v>305</v>
      </c>
      <c r="I95" s="253">
        <v>244</v>
      </c>
      <c r="J95" s="153">
        <f>50-38.1+10+107.9-24.7</f>
        <v>105.10000000000001</v>
      </c>
      <c r="K95" s="153">
        <f>50-38.1+20+47.9</f>
        <v>79.8</v>
      </c>
    </row>
    <row r="96" spans="1:11" s="2" customFormat="1" ht="34.5" customHeight="1" hidden="1">
      <c r="A96" s="220" t="s">
        <v>235</v>
      </c>
      <c r="B96" s="221">
        <v>805</v>
      </c>
      <c r="C96" s="222">
        <v>5</v>
      </c>
      <c r="D96" s="222">
        <v>3</v>
      </c>
      <c r="E96" s="223" t="s">
        <v>176</v>
      </c>
      <c r="F96" s="223" t="s">
        <v>177</v>
      </c>
      <c r="G96" s="223" t="s">
        <v>134</v>
      </c>
      <c r="H96" s="223" t="s">
        <v>178</v>
      </c>
      <c r="I96" s="224"/>
      <c r="J96" s="90">
        <f>J97</f>
        <v>0</v>
      </c>
      <c r="K96" s="90">
        <f>K97</f>
        <v>0</v>
      </c>
    </row>
    <row r="97" spans="1:11" s="2" customFormat="1" ht="36.75" customHeight="1" hidden="1">
      <c r="A97" s="113" t="s">
        <v>179</v>
      </c>
      <c r="B97" s="225">
        <v>805</v>
      </c>
      <c r="C97" s="226">
        <v>5</v>
      </c>
      <c r="D97" s="226">
        <v>3</v>
      </c>
      <c r="E97" s="223" t="s">
        <v>176</v>
      </c>
      <c r="F97" s="223" t="s">
        <v>177</v>
      </c>
      <c r="G97" s="223" t="s">
        <v>134</v>
      </c>
      <c r="H97" s="223" t="s">
        <v>178</v>
      </c>
      <c r="I97" s="224">
        <v>244</v>
      </c>
      <c r="J97" s="90">
        <v>0</v>
      </c>
      <c r="K97" s="90">
        <v>0</v>
      </c>
    </row>
    <row r="98" spans="1:11" s="118" customFormat="1" ht="21" customHeight="1" hidden="1">
      <c r="A98" s="220" t="s">
        <v>180</v>
      </c>
      <c r="B98" s="221">
        <v>805</v>
      </c>
      <c r="C98" s="222">
        <v>5</v>
      </c>
      <c r="D98" s="222">
        <v>3</v>
      </c>
      <c r="E98" s="223" t="s">
        <v>181</v>
      </c>
      <c r="F98" s="223" t="s">
        <v>182</v>
      </c>
      <c r="G98" s="223" t="s">
        <v>72</v>
      </c>
      <c r="H98" s="223" t="s">
        <v>183</v>
      </c>
      <c r="I98" s="224"/>
      <c r="J98" s="90">
        <v>0</v>
      </c>
      <c r="K98" s="90">
        <v>0</v>
      </c>
    </row>
    <row r="99" spans="1:11" s="118" customFormat="1" ht="36.75" customHeight="1" hidden="1">
      <c r="A99" s="113" t="s">
        <v>179</v>
      </c>
      <c r="B99" s="225">
        <v>805</v>
      </c>
      <c r="C99" s="226">
        <v>5</v>
      </c>
      <c r="D99" s="226">
        <v>3</v>
      </c>
      <c r="E99" s="223" t="s">
        <v>181</v>
      </c>
      <c r="F99" s="223" t="s">
        <v>182</v>
      </c>
      <c r="G99" s="223" t="s">
        <v>72</v>
      </c>
      <c r="H99" s="223" t="s">
        <v>183</v>
      </c>
      <c r="I99" s="224">
        <v>244</v>
      </c>
      <c r="J99" s="90">
        <v>0</v>
      </c>
      <c r="K99" s="90">
        <v>0</v>
      </c>
    </row>
    <row r="100" spans="1:11" ht="31.5" hidden="1">
      <c r="A100" s="220" t="s">
        <v>129</v>
      </c>
      <c r="B100" s="96">
        <v>805</v>
      </c>
      <c r="C100" s="227" t="s">
        <v>140</v>
      </c>
      <c r="D100" s="227" t="s">
        <v>138</v>
      </c>
      <c r="E100" s="204" t="s">
        <v>250</v>
      </c>
      <c r="F100" s="204" t="s">
        <v>34</v>
      </c>
      <c r="G100" s="204" t="s">
        <v>68</v>
      </c>
      <c r="H100" s="204" t="s">
        <v>90</v>
      </c>
      <c r="I100" s="228"/>
      <c r="J100" s="229">
        <f>J101</f>
        <v>0</v>
      </c>
      <c r="K100" s="229">
        <f>K101</f>
        <v>0</v>
      </c>
    </row>
    <row r="101" spans="1:11" ht="31.5" hidden="1">
      <c r="A101" s="113" t="s">
        <v>117</v>
      </c>
      <c r="B101" s="96">
        <v>805</v>
      </c>
      <c r="C101" s="114" t="s">
        <v>140</v>
      </c>
      <c r="D101" s="114" t="s">
        <v>138</v>
      </c>
      <c r="E101" s="204" t="s">
        <v>250</v>
      </c>
      <c r="F101" s="204" t="s">
        <v>34</v>
      </c>
      <c r="G101" s="204" t="s">
        <v>68</v>
      </c>
      <c r="H101" s="204" t="s">
        <v>90</v>
      </c>
      <c r="I101" s="96">
        <v>244</v>
      </c>
      <c r="J101" s="90">
        <v>0</v>
      </c>
      <c r="K101" s="90">
        <v>0</v>
      </c>
    </row>
    <row r="102" spans="1:11" ht="15.75" hidden="1">
      <c r="A102" s="113" t="s">
        <v>45</v>
      </c>
      <c r="B102" s="96">
        <v>805</v>
      </c>
      <c r="C102" s="114" t="s">
        <v>141</v>
      </c>
      <c r="D102" s="114" t="s">
        <v>68</v>
      </c>
      <c r="E102" s="74"/>
      <c r="F102" s="74"/>
      <c r="G102" s="74"/>
      <c r="H102" s="74"/>
      <c r="I102" s="96"/>
      <c r="J102" s="90">
        <f aca="true" t="shared" si="3" ref="J102:K105">J103</f>
        <v>0</v>
      </c>
      <c r="K102" s="90">
        <f t="shared" si="3"/>
        <v>0</v>
      </c>
    </row>
    <row r="103" spans="1:11" ht="15.75" hidden="1">
      <c r="A103" s="95" t="s">
        <v>109</v>
      </c>
      <c r="B103" s="94">
        <v>805</v>
      </c>
      <c r="C103" s="115" t="s">
        <v>141</v>
      </c>
      <c r="D103" s="115" t="s">
        <v>141</v>
      </c>
      <c r="E103" s="74"/>
      <c r="F103" s="74"/>
      <c r="G103" s="74"/>
      <c r="H103" s="74"/>
      <c r="I103" s="96"/>
      <c r="J103" s="91">
        <f t="shared" si="3"/>
        <v>0</v>
      </c>
      <c r="K103" s="91">
        <f t="shared" si="3"/>
        <v>0</v>
      </c>
    </row>
    <row r="104" spans="1:11" s="2" customFormat="1" ht="79.5" customHeight="1" hidden="1">
      <c r="A104" s="95" t="s">
        <v>120</v>
      </c>
      <c r="B104" s="94">
        <v>805</v>
      </c>
      <c r="C104" s="115" t="s">
        <v>141</v>
      </c>
      <c r="D104" s="115" t="s">
        <v>141</v>
      </c>
      <c r="E104" s="74" t="s">
        <v>164</v>
      </c>
      <c r="F104" s="74" t="s">
        <v>34</v>
      </c>
      <c r="G104" s="74" t="s">
        <v>68</v>
      </c>
      <c r="H104" s="74" t="s">
        <v>67</v>
      </c>
      <c r="I104" s="94"/>
      <c r="J104" s="91">
        <f t="shared" si="3"/>
        <v>0</v>
      </c>
      <c r="K104" s="91">
        <f t="shared" si="3"/>
        <v>0</v>
      </c>
    </row>
    <row r="105" spans="1:11" ht="63" hidden="1">
      <c r="A105" s="95" t="s">
        <v>130</v>
      </c>
      <c r="B105" s="94">
        <v>805</v>
      </c>
      <c r="C105" s="115" t="s">
        <v>141</v>
      </c>
      <c r="D105" s="115" t="s">
        <v>141</v>
      </c>
      <c r="E105" s="74" t="s">
        <v>164</v>
      </c>
      <c r="F105" s="74" t="s">
        <v>34</v>
      </c>
      <c r="G105" s="74" t="s">
        <v>68</v>
      </c>
      <c r="H105" s="74" t="s">
        <v>251</v>
      </c>
      <c r="I105" s="94"/>
      <c r="J105" s="91">
        <f t="shared" si="3"/>
        <v>0</v>
      </c>
      <c r="K105" s="91">
        <f t="shared" si="3"/>
        <v>0</v>
      </c>
    </row>
    <row r="106" spans="1:11" ht="15" customHeight="1" hidden="1">
      <c r="A106" s="95" t="s">
        <v>27</v>
      </c>
      <c r="B106" s="94">
        <v>805</v>
      </c>
      <c r="C106" s="115" t="s">
        <v>141</v>
      </c>
      <c r="D106" s="115" t="s">
        <v>141</v>
      </c>
      <c r="E106" s="74" t="s">
        <v>164</v>
      </c>
      <c r="F106" s="74" t="s">
        <v>34</v>
      </c>
      <c r="G106" s="74" t="s">
        <v>68</v>
      </c>
      <c r="H106" s="74" t="s">
        <v>251</v>
      </c>
      <c r="I106" s="94">
        <v>540</v>
      </c>
      <c r="J106" s="91">
        <v>0</v>
      </c>
      <c r="K106" s="91">
        <v>0</v>
      </c>
    </row>
    <row r="107" spans="1:11" ht="15" customHeight="1" hidden="1">
      <c r="A107" s="113" t="s">
        <v>18</v>
      </c>
      <c r="B107" s="96">
        <v>805</v>
      </c>
      <c r="C107" s="114" t="s">
        <v>142</v>
      </c>
      <c r="D107" s="114" t="s">
        <v>68</v>
      </c>
      <c r="E107" s="73"/>
      <c r="F107" s="74"/>
      <c r="G107" s="74"/>
      <c r="H107" s="74"/>
      <c r="I107" s="94"/>
      <c r="J107" s="90">
        <f>J108</f>
        <v>0</v>
      </c>
      <c r="K107" s="90">
        <f>K108</f>
        <v>0</v>
      </c>
    </row>
    <row r="108" spans="1:11" ht="17.25" customHeight="1" hidden="1">
      <c r="A108" s="95" t="s">
        <v>9</v>
      </c>
      <c r="B108" s="94">
        <v>805</v>
      </c>
      <c r="C108" s="115" t="s">
        <v>142</v>
      </c>
      <c r="D108" s="115" t="s">
        <v>134</v>
      </c>
      <c r="E108" s="73"/>
      <c r="F108" s="74"/>
      <c r="G108" s="74"/>
      <c r="H108" s="74"/>
      <c r="I108" s="94"/>
      <c r="J108" s="91">
        <f>J110+J114</f>
        <v>0</v>
      </c>
      <c r="K108" s="91">
        <f>K110+K114</f>
        <v>0</v>
      </c>
    </row>
    <row r="109" spans="1:11" s="13" customFormat="1" ht="33" customHeight="1" hidden="1">
      <c r="A109" s="95" t="s">
        <v>269</v>
      </c>
      <c r="B109" s="94">
        <v>805</v>
      </c>
      <c r="C109" s="115" t="s">
        <v>142</v>
      </c>
      <c r="D109" s="115" t="s">
        <v>134</v>
      </c>
      <c r="E109" s="73">
        <v>82</v>
      </c>
      <c r="F109" s="74">
        <v>0</v>
      </c>
      <c r="G109" s="74" t="s">
        <v>68</v>
      </c>
      <c r="H109" s="74" t="s">
        <v>143</v>
      </c>
      <c r="I109" s="94"/>
      <c r="J109" s="91">
        <f>J110</f>
        <v>0</v>
      </c>
      <c r="K109" s="91">
        <f>K110</f>
        <v>0</v>
      </c>
    </row>
    <row r="110" spans="1:11" s="14" customFormat="1" ht="32.25" customHeight="1" hidden="1">
      <c r="A110" s="95" t="s">
        <v>117</v>
      </c>
      <c r="B110" s="94">
        <v>805</v>
      </c>
      <c r="C110" s="115" t="s">
        <v>142</v>
      </c>
      <c r="D110" s="115" t="s">
        <v>134</v>
      </c>
      <c r="E110" s="73">
        <v>82</v>
      </c>
      <c r="F110" s="74">
        <v>0</v>
      </c>
      <c r="G110" s="74" t="s">
        <v>68</v>
      </c>
      <c r="H110" s="74" t="s">
        <v>143</v>
      </c>
      <c r="I110" s="94">
        <v>244</v>
      </c>
      <c r="J110" s="91">
        <v>0</v>
      </c>
      <c r="K110" s="91">
        <v>0</v>
      </c>
    </row>
    <row r="111" spans="1:11" s="14" customFormat="1" ht="80.25" customHeight="1" hidden="1">
      <c r="A111" s="95" t="s">
        <v>120</v>
      </c>
      <c r="B111" s="94">
        <v>805</v>
      </c>
      <c r="C111" s="115" t="s">
        <v>142</v>
      </c>
      <c r="D111" s="115" t="s">
        <v>134</v>
      </c>
      <c r="E111" s="73">
        <v>89</v>
      </c>
      <c r="F111" s="74">
        <v>0</v>
      </c>
      <c r="G111" s="74" t="s">
        <v>68</v>
      </c>
      <c r="H111" s="74" t="s">
        <v>252</v>
      </c>
      <c r="I111" s="94"/>
      <c r="J111" s="91">
        <f>J112</f>
        <v>0</v>
      </c>
      <c r="K111" s="91">
        <f>K112</f>
        <v>0</v>
      </c>
    </row>
    <row r="112" spans="1:11" s="14" customFormat="1" ht="47.25" customHeight="1" hidden="1">
      <c r="A112" s="95" t="s">
        <v>160</v>
      </c>
      <c r="B112" s="94">
        <v>805</v>
      </c>
      <c r="C112" s="115" t="s">
        <v>142</v>
      </c>
      <c r="D112" s="115" t="s">
        <v>134</v>
      </c>
      <c r="E112" s="73">
        <v>89</v>
      </c>
      <c r="F112" s="74" t="s">
        <v>34</v>
      </c>
      <c r="G112" s="74" t="s">
        <v>68</v>
      </c>
      <c r="H112" s="74" t="s">
        <v>252</v>
      </c>
      <c r="I112" s="94"/>
      <c r="J112" s="91">
        <f>J113</f>
        <v>0</v>
      </c>
      <c r="K112" s="91">
        <f>K113</f>
        <v>0</v>
      </c>
    </row>
    <row r="113" spans="1:11" s="14" customFormat="1" ht="16.5" customHeight="1" hidden="1">
      <c r="A113" s="95" t="s">
        <v>27</v>
      </c>
      <c r="B113" s="94">
        <v>805</v>
      </c>
      <c r="C113" s="115" t="s">
        <v>142</v>
      </c>
      <c r="D113" s="115" t="s">
        <v>134</v>
      </c>
      <c r="E113" s="73">
        <v>82</v>
      </c>
      <c r="F113" s="74" t="s">
        <v>253</v>
      </c>
      <c r="G113" s="74" t="s">
        <v>68</v>
      </c>
      <c r="H113" s="74" t="s">
        <v>252</v>
      </c>
      <c r="I113" s="94">
        <v>540</v>
      </c>
      <c r="J113" s="91">
        <v>0</v>
      </c>
      <c r="K113" s="91">
        <v>0</v>
      </c>
    </row>
    <row r="114" spans="1:11" s="14" customFormat="1" ht="16.5" customHeight="1" hidden="1">
      <c r="A114" s="95" t="s">
        <v>119</v>
      </c>
      <c r="B114" s="94">
        <v>805</v>
      </c>
      <c r="C114" s="115" t="s">
        <v>142</v>
      </c>
      <c r="D114" s="115" t="s">
        <v>134</v>
      </c>
      <c r="E114" s="73">
        <v>82</v>
      </c>
      <c r="F114" s="74">
        <v>0</v>
      </c>
      <c r="G114" s="74" t="s">
        <v>68</v>
      </c>
      <c r="H114" s="74" t="s">
        <v>143</v>
      </c>
      <c r="I114" s="94">
        <v>853</v>
      </c>
      <c r="J114" s="91">
        <v>0</v>
      </c>
      <c r="K114" s="91">
        <v>0</v>
      </c>
    </row>
    <row r="115" spans="1:11" s="14" customFormat="1" ht="15" customHeight="1" hidden="1">
      <c r="A115" s="113" t="s">
        <v>10</v>
      </c>
      <c r="B115" s="96">
        <v>805</v>
      </c>
      <c r="C115" s="114" t="s">
        <v>139</v>
      </c>
      <c r="D115" s="114" t="s">
        <v>68</v>
      </c>
      <c r="E115" s="73"/>
      <c r="F115" s="74"/>
      <c r="G115" s="74"/>
      <c r="H115" s="76"/>
      <c r="I115" s="94"/>
      <c r="J115" s="90">
        <f>J119+J123</f>
        <v>0</v>
      </c>
      <c r="K115" s="90">
        <f>K119+K123</f>
        <v>0</v>
      </c>
    </row>
    <row r="116" spans="1:11" s="14" customFormat="1" ht="16.5" customHeight="1" hidden="1">
      <c r="A116" s="95" t="s">
        <v>31</v>
      </c>
      <c r="B116" s="94">
        <v>805</v>
      </c>
      <c r="C116" s="115" t="s">
        <v>139</v>
      </c>
      <c r="D116" s="115" t="s">
        <v>134</v>
      </c>
      <c r="E116" s="73"/>
      <c r="F116" s="74"/>
      <c r="G116" s="74"/>
      <c r="H116" s="76"/>
      <c r="I116" s="94"/>
      <c r="J116" s="91">
        <f aca="true" t="shared" si="4" ref="J116:K118">J117</f>
        <v>0</v>
      </c>
      <c r="K116" s="91">
        <f t="shared" si="4"/>
        <v>0</v>
      </c>
    </row>
    <row r="117" spans="1:11" s="14" customFormat="1" ht="16.5" customHeight="1" hidden="1">
      <c r="A117" s="95" t="s">
        <v>131</v>
      </c>
      <c r="B117" s="94">
        <v>805</v>
      </c>
      <c r="C117" s="115" t="s">
        <v>139</v>
      </c>
      <c r="D117" s="115" t="s">
        <v>134</v>
      </c>
      <c r="E117" s="73">
        <v>97</v>
      </c>
      <c r="F117" s="74" t="s">
        <v>34</v>
      </c>
      <c r="G117" s="74" t="s">
        <v>68</v>
      </c>
      <c r="H117" s="74" t="s">
        <v>67</v>
      </c>
      <c r="I117" s="94"/>
      <c r="J117" s="91">
        <f t="shared" si="4"/>
        <v>0</v>
      </c>
      <c r="K117" s="91">
        <f t="shared" si="4"/>
        <v>0</v>
      </c>
    </row>
    <row r="118" spans="1:11" s="3" customFormat="1" ht="31.5" customHeight="1" hidden="1">
      <c r="A118" s="95" t="s">
        <v>132</v>
      </c>
      <c r="B118" s="94">
        <v>805</v>
      </c>
      <c r="C118" s="115" t="s">
        <v>139</v>
      </c>
      <c r="D118" s="115" t="s">
        <v>134</v>
      </c>
      <c r="E118" s="74" t="s">
        <v>254</v>
      </c>
      <c r="F118" s="74" t="s">
        <v>34</v>
      </c>
      <c r="G118" s="74" t="s">
        <v>68</v>
      </c>
      <c r="H118" s="74" t="s">
        <v>255</v>
      </c>
      <c r="I118" s="94"/>
      <c r="J118" s="91">
        <f t="shared" si="4"/>
        <v>0</v>
      </c>
      <c r="K118" s="91">
        <f t="shared" si="4"/>
        <v>0</v>
      </c>
    </row>
    <row r="119" spans="1:11" ht="31.5" customHeight="1" hidden="1">
      <c r="A119" s="95" t="s">
        <v>133</v>
      </c>
      <c r="B119" s="94">
        <v>805</v>
      </c>
      <c r="C119" s="115" t="s">
        <v>139</v>
      </c>
      <c r="D119" s="115" t="s">
        <v>134</v>
      </c>
      <c r="E119" s="74" t="s">
        <v>254</v>
      </c>
      <c r="F119" s="74" t="s">
        <v>34</v>
      </c>
      <c r="G119" s="74" t="s">
        <v>68</v>
      </c>
      <c r="H119" s="74" t="s">
        <v>255</v>
      </c>
      <c r="I119" s="94">
        <v>321</v>
      </c>
      <c r="J119" s="91">
        <v>0</v>
      </c>
      <c r="K119" s="91">
        <v>0</v>
      </c>
    </row>
    <row r="120" spans="1:11" ht="15.75" hidden="1">
      <c r="A120" s="95" t="s">
        <v>75</v>
      </c>
      <c r="B120" s="94">
        <v>805</v>
      </c>
      <c r="C120" s="115" t="s">
        <v>139</v>
      </c>
      <c r="D120" s="115" t="s">
        <v>138</v>
      </c>
      <c r="E120" s="74"/>
      <c r="F120" s="74"/>
      <c r="G120" s="74"/>
      <c r="H120" s="74"/>
      <c r="I120" s="94"/>
      <c r="J120" s="91">
        <f aca="true" t="shared" si="5" ref="J120:K122">J121</f>
        <v>0</v>
      </c>
      <c r="K120" s="91">
        <f t="shared" si="5"/>
        <v>0</v>
      </c>
    </row>
    <row r="121" spans="1:11" ht="80.25" customHeight="1" hidden="1">
      <c r="A121" s="95" t="s">
        <v>120</v>
      </c>
      <c r="B121" s="94">
        <v>805</v>
      </c>
      <c r="C121" s="115" t="s">
        <v>139</v>
      </c>
      <c r="D121" s="115" t="s">
        <v>138</v>
      </c>
      <c r="E121" s="74" t="s">
        <v>256</v>
      </c>
      <c r="F121" s="74" t="s">
        <v>34</v>
      </c>
      <c r="G121" s="74" t="s">
        <v>68</v>
      </c>
      <c r="H121" s="74" t="s">
        <v>257</v>
      </c>
      <c r="I121" s="94"/>
      <c r="J121" s="91">
        <f t="shared" si="5"/>
        <v>0</v>
      </c>
      <c r="K121" s="91">
        <f t="shared" si="5"/>
        <v>0</v>
      </c>
    </row>
    <row r="122" spans="1:11" ht="78.75" hidden="1">
      <c r="A122" s="95" t="s">
        <v>77</v>
      </c>
      <c r="B122" s="94">
        <v>805</v>
      </c>
      <c r="C122" s="115" t="s">
        <v>139</v>
      </c>
      <c r="D122" s="115" t="s">
        <v>138</v>
      </c>
      <c r="E122" s="74" t="s">
        <v>256</v>
      </c>
      <c r="F122" s="74" t="s">
        <v>34</v>
      </c>
      <c r="G122" s="74" t="s">
        <v>68</v>
      </c>
      <c r="H122" s="74" t="s">
        <v>257</v>
      </c>
      <c r="I122" s="94"/>
      <c r="J122" s="91">
        <f t="shared" si="5"/>
        <v>0</v>
      </c>
      <c r="K122" s="91">
        <f t="shared" si="5"/>
        <v>0</v>
      </c>
    </row>
    <row r="123" spans="1:11" ht="15.75" customHeight="1" hidden="1">
      <c r="A123" s="95" t="s">
        <v>27</v>
      </c>
      <c r="B123" s="94">
        <v>805</v>
      </c>
      <c r="C123" s="115" t="s">
        <v>139</v>
      </c>
      <c r="D123" s="115" t="s">
        <v>138</v>
      </c>
      <c r="E123" s="74" t="s">
        <v>256</v>
      </c>
      <c r="F123" s="74" t="s">
        <v>34</v>
      </c>
      <c r="G123" s="74" t="s">
        <v>68</v>
      </c>
      <c r="H123" s="74" t="s">
        <v>257</v>
      </c>
      <c r="I123" s="94">
        <v>540</v>
      </c>
      <c r="J123" s="91">
        <v>0</v>
      </c>
      <c r="K123" s="91">
        <v>0</v>
      </c>
    </row>
    <row r="124" spans="1:11" ht="15.75" hidden="1">
      <c r="A124" s="113" t="s">
        <v>35</v>
      </c>
      <c r="B124" s="96">
        <v>805</v>
      </c>
      <c r="C124" s="114" t="s">
        <v>136</v>
      </c>
      <c r="D124" s="114" t="s">
        <v>68</v>
      </c>
      <c r="E124" s="71"/>
      <c r="F124" s="71"/>
      <c r="G124" s="72"/>
      <c r="H124" s="230"/>
      <c r="I124" s="94"/>
      <c r="J124" s="90">
        <f aca="true" t="shared" si="6" ref="J124:K126">J125</f>
        <v>0</v>
      </c>
      <c r="K124" s="90">
        <f t="shared" si="6"/>
        <v>0</v>
      </c>
    </row>
    <row r="125" spans="1:11" ht="15.75" hidden="1">
      <c r="A125" s="95" t="s">
        <v>172</v>
      </c>
      <c r="B125" s="94">
        <v>805</v>
      </c>
      <c r="C125" s="115" t="s">
        <v>136</v>
      </c>
      <c r="D125" s="115" t="s">
        <v>134</v>
      </c>
      <c r="E125" s="71">
        <v>88</v>
      </c>
      <c r="F125" s="71">
        <v>0</v>
      </c>
      <c r="G125" s="72" t="s">
        <v>68</v>
      </c>
      <c r="H125" s="72" t="s">
        <v>258</v>
      </c>
      <c r="I125" s="94"/>
      <c r="J125" s="91">
        <f t="shared" si="6"/>
        <v>0</v>
      </c>
      <c r="K125" s="91">
        <f t="shared" si="6"/>
        <v>0</v>
      </c>
    </row>
    <row r="126" spans="1:11" ht="15.75" hidden="1">
      <c r="A126" s="95" t="s">
        <v>36</v>
      </c>
      <c r="B126" s="94">
        <v>805</v>
      </c>
      <c r="C126" s="115" t="s">
        <v>136</v>
      </c>
      <c r="D126" s="115" t="s">
        <v>134</v>
      </c>
      <c r="E126" s="71">
        <v>88</v>
      </c>
      <c r="F126" s="71">
        <v>0</v>
      </c>
      <c r="G126" s="72" t="s">
        <v>68</v>
      </c>
      <c r="H126" s="72" t="s">
        <v>258</v>
      </c>
      <c r="I126" s="94"/>
      <c r="J126" s="91">
        <f t="shared" si="6"/>
        <v>0</v>
      </c>
      <c r="K126" s="91">
        <f t="shared" si="6"/>
        <v>0</v>
      </c>
    </row>
    <row r="127" spans="1:11" ht="31.5" hidden="1">
      <c r="A127" s="95" t="s">
        <v>117</v>
      </c>
      <c r="B127" s="94">
        <v>805</v>
      </c>
      <c r="C127" s="115" t="s">
        <v>136</v>
      </c>
      <c r="D127" s="115" t="s">
        <v>134</v>
      </c>
      <c r="E127" s="71">
        <v>88</v>
      </c>
      <c r="F127" s="71">
        <v>0</v>
      </c>
      <c r="G127" s="72" t="s">
        <v>68</v>
      </c>
      <c r="H127" s="72" t="s">
        <v>258</v>
      </c>
      <c r="I127" s="94">
        <v>244</v>
      </c>
      <c r="J127" s="91">
        <v>0</v>
      </c>
      <c r="K127" s="91">
        <v>0</v>
      </c>
    </row>
    <row r="128" spans="1:11" ht="31.5" hidden="1">
      <c r="A128" s="113" t="s">
        <v>236</v>
      </c>
      <c r="B128" s="201">
        <v>805</v>
      </c>
      <c r="C128" s="202">
        <v>13</v>
      </c>
      <c r="D128" s="202">
        <v>0</v>
      </c>
      <c r="E128" s="203"/>
      <c r="F128" s="203"/>
      <c r="G128" s="204"/>
      <c r="H128" s="204"/>
      <c r="I128" s="205"/>
      <c r="J128" s="90">
        <f aca="true" t="shared" si="7" ref="J128:K131">J129</f>
        <v>0</v>
      </c>
      <c r="K128" s="90">
        <f t="shared" si="7"/>
        <v>0</v>
      </c>
    </row>
    <row r="129" spans="1:11" ht="31.5" hidden="1">
      <c r="A129" s="113" t="s">
        <v>162</v>
      </c>
      <c r="B129" s="201">
        <v>805</v>
      </c>
      <c r="C129" s="202">
        <v>13</v>
      </c>
      <c r="D129" s="202">
        <v>1</v>
      </c>
      <c r="E129" s="203"/>
      <c r="F129" s="203"/>
      <c r="G129" s="204"/>
      <c r="H129" s="204"/>
      <c r="I129" s="205"/>
      <c r="J129" s="90">
        <f t="shared" si="7"/>
        <v>0</v>
      </c>
      <c r="K129" s="90">
        <f t="shared" si="7"/>
        <v>0</v>
      </c>
    </row>
    <row r="130" spans="1:11" ht="15.75" hidden="1">
      <c r="A130" s="113" t="s">
        <v>163</v>
      </c>
      <c r="B130" s="201">
        <v>805</v>
      </c>
      <c r="C130" s="202">
        <v>13</v>
      </c>
      <c r="D130" s="202">
        <v>1</v>
      </c>
      <c r="E130" s="203" t="s">
        <v>164</v>
      </c>
      <c r="F130" s="203" t="s">
        <v>34</v>
      </c>
      <c r="G130" s="204" t="s">
        <v>68</v>
      </c>
      <c r="H130" s="204" t="s">
        <v>67</v>
      </c>
      <c r="I130" s="205"/>
      <c r="J130" s="90">
        <f t="shared" si="7"/>
        <v>0</v>
      </c>
      <c r="K130" s="90">
        <f t="shared" si="7"/>
        <v>0</v>
      </c>
    </row>
    <row r="131" spans="1:11" ht="15.75" hidden="1">
      <c r="A131" s="231" t="s">
        <v>165</v>
      </c>
      <c r="B131" s="201">
        <v>805</v>
      </c>
      <c r="C131" s="202">
        <v>13</v>
      </c>
      <c r="D131" s="202">
        <v>1</v>
      </c>
      <c r="E131" s="203" t="s">
        <v>164</v>
      </c>
      <c r="F131" s="203" t="s">
        <v>34</v>
      </c>
      <c r="G131" s="204" t="s">
        <v>68</v>
      </c>
      <c r="H131" s="204" t="s">
        <v>71</v>
      </c>
      <c r="I131" s="205"/>
      <c r="J131" s="90">
        <f t="shared" si="7"/>
        <v>0</v>
      </c>
      <c r="K131" s="90">
        <f t="shared" si="7"/>
        <v>0</v>
      </c>
    </row>
    <row r="132" spans="1:11" ht="15.75" hidden="1">
      <c r="A132" s="200" t="s">
        <v>166</v>
      </c>
      <c r="B132" s="201">
        <v>805</v>
      </c>
      <c r="C132" s="202">
        <v>13</v>
      </c>
      <c r="D132" s="202">
        <v>1</v>
      </c>
      <c r="E132" s="203" t="s">
        <v>164</v>
      </c>
      <c r="F132" s="203" t="s">
        <v>34</v>
      </c>
      <c r="G132" s="204" t="s">
        <v>68</v>
      </c>
      <c r="H132" s="204" t="s">
        <v>71</v>
      </c>
      <c r="I132" s="205">
        <v>730</v>
      </c>
      <c r="J132" s="90">
        <v>0</v>
      </c>
      <c r="K132" s="90">
        <v>0</v>
      </c>
    </row>
    <row r="133" spans="1:11" ht="15.75">
      <c r="A133" s="200" t="s">
        <v>270</v>
      </c>
      <c r="B133" s="201"/>
      <c r="C133" s="202"/>
      <c r="D133" s="202"/>
      <c r="E133" s="203"/>
      <c r="F133" s="203"/>
      <c r="G133" s="204"/>
      <c r="H133" s="204"/>
      <c r="I133" s="205"/>
      <c r="J133" s="90">
        <v>50.5</v>
      </c>
      <c r="K133" s="90">
        <v>100.9</v>
      </c>
    </row>
    <row r="134" spans="1:11" ht="15.75">
      <c r="A134" s="113" t="s">
        <v>19</v>
      </c>
      <c r="B134" s="94"/>
      <c r="C134" s="115"/>
      <c r="D134" s="115"/>
      <c r="E134" s="71"/>
      <c r="F134" s="71"/>
      <c r="G134" s="72"/>
      <c r="H134" s="72"/>
      <c r="I134" s="94"/>
      <c r="J134" s="90">
        <f>J12+J61+J66+J71+J102+J107+J115+J124+J128+J133</f>
        <v>2098.8</v>
      </c>
      <c r="K134" s="90">
        <f>K12+K61+K66+K71+K102+K107+K115+K124+K128+K133</f>
        <v>2098.9</v>
      </c>
    </row>
    <row r="135" ht="12.75">
      <c r="J135" s="77"/>
    </row>
  </sheetData>
  <sheetProtection/>
  <mergeCells count="13">
    <mergeCell ref="E10:H10"/>
    <mergeCell ref="A6:K6"/>
    <mergeCell ref="A8:A9"/>
    <mergeCell ref="B8:B9"/>
    <mergeCell ref="C8:C9"/>
    <mergeCell ref="D8:D9"/>
    <mergeCell ref="E8:H9"/>
    <mergeCell ref="I8:I9"/>
    <mergeCell ref="J8:K8"/>
    <mergeCell ref="B1:J1"/>
    <mergeCell ref="B2:J2"/>
    <mergeCell ref="B3:J3"/>
    <mergeCell ref="B4:J4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view="pageBreakPreview" zoomScaleNormal="90" zoomScaleSheetLayoutView="100" workbookViewId="0" topLeftCell="A1">
      <selection activeCell="A5" sqref="A5"/>
    </sheetView>
  </sheetViews>
  <sheetFormatPr defaultColWidth="9.140625" defaultRowHeight="12.75"/>
  <cols>
    <col min="1" max="1" width="46.7109375" style="79" customWidth="1"/>
    <col min="2" max="2" width="54.00390625" style="79" customWidth="1"/>
    <col min="3" max="16384" width="9.140625" style="79" customWidth="1"/>
  </cols>
  <sheetData>
    <row r="1" spans="2:3" ht="15">
      <c r="B1" s="357" t="s">
        <v>171</v>
      </c>
      <c r="C1" s="358"/>
    </row>
    <row r="2" spans="2:3" ht="14.25">
      <c r="B2" s="307" t="s">
        <v>155</v>
      </c>
      <c r="C2" s="359"/>
    </row>
    <row r="3" spans="2:3" ht="15">
      <c r="B3" s="353" t="s">
        <v>158</v>
      </c>
      <c r="C3" s="360"/>
    </row>
    <row r="4" spans="2:3" ht="18.75">
      <c r="B4" s="89"/>
      <c r="C4" s="88"/>
    </row>
    <row r="5" spans="2:3" ht="15">
      <c r="B5" s="361" t="s">
        <v>170</v>
      </c>
      <c r="C5" s="361"/>
    </row>
    <row r="6" spans="2:3" ht="15">
      <c r="B6" s="353" t="s">
        <v>154</v>
      </c>
      <c r="C6" s="354"/>
    </row>
    <row r="7" spans="2:3" ht="15">
      <c r="B7" s="353" t="s">
        <v>156</v>
      </c>
      <c r="C7" s="354"/>
    </row>
    <row r="8" spans="2:3" ht="15">
      <c r="B8" s="87" t="s">
        <v>157</v>
      </c>
      <c r="C8" s="86"/>
    </row>
    <row r="9" spans="2:3" ht="15">
      <c r="B9" s="353" t="s">
        <v>153</v>
      </c>
      <c r="C9" s="354"/>
    </row>
    <row r="10" spans="1:2" ht="15.75">
      <c r="A10" s="355" t="s">
        <v>152</v>
      </c>
      <c r="B10" s="356"/>
    </row>
    <row r="11" spans="1:2" ht="15.75">
      <c r="A11" s="355" t="s">
        <v>159</v>
      </c>
      <c r="B11" s="356"/>
    </row>
    <row r="13" spans="1:2" ht="12" customHeight="1">
      <c r="A13" s="85" t="s">
        <v>151</v>
      </c>
      <c r="B13" s="84" t="s">
        <v>13</v>
      </c>
    </row>
    <row r="14" spans="1:2" ht="18.75" customHeight="1">
      <c r="A14" s="82" t="s">
        <v>150</v>
      </c>
      <c r="B14" s="83" t="s">
        <v>20</v>
      </c>
    </row>
    <row r="15" spans="1:2" ht="31.5" customHeight="1">
      <c r="A15" s="82" t="s">
        <v>149</v>
      </c>
      <c r="B15" s="82">
        <v>620</v>
      </c>
    </row>
    <row r="16" spans="1:2" ht="17.25" customHeight="1">
      <c r="A16" s="81" t="s">
        <v>148</v>
      </c>
      <c r="B16" s="81">
        <v>0</v>
      </c>
    </row>
    <row r="17" spans="1:2" ht="23.25" customHeight="1">
      <c r="A17" s="81" t="s">
        <v>147</v>
      </c>
      <c r="B17" s="81">
        <v>620</v>
      </c>
    </row>
    <row r="18" spans="1:2" ht="18" customHeight="1">
      <c r="A18" s="81" t="s">
        <v>146</v>
      </c>
      <c r="B18" s="81">
        <f>B17</f>
        <v>620</v>
      </c>
    </row>
    <row r="19" spans="1:2" ht="12.75">
      <c r="A19" s="81"/>
      <c r="B19" s="80" t="s">
        <v>144</v>
      </c>
    </row>
  </sheetData>
  <sheetProtection/>
  <mergeCells count="9">
    <mergeCell ref="B9:C9"/>
    <mergeCell ref="A10:B10"/>
    <mergeCell ref="A11:B11"/>
    <mergeCell ref="B1:C1"/>
    <mergeCell ref="B2:C2"/>
    <mergeCell ref="B3:C3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2"/>
  <sheetViews>
    <sheetView view="pageBreakPreview" zoomScaleSheetLayoutView="100" workbookViewId="0" topLeftCell="A1">
      <selection activeCell="B5" sqref="B5:C5"/>
    </sheetView>
  </sheetViews>
  <sheetFormatPr defaultColWidth="9.140625" defaultRowHeight="12.75"/>
  <cols>
    <col min="1" max="1" width="28.28125" style="33" customWidth="1"/>
    <col min="2" max="2" width="54.140625" style="34" customWidth="1"/>
    <col min="3" max="3" width="11.28125" style="35" customWidth="1"/>
    <col min="4" max="4" width="18.140625" style="21" customWidth="1"/>
    <col min="5" max="16384" width="9.140625" style="21" customWidth="1"/>
  </cols>
  <sheetData>
    <row r="1" spans="2:3" ht="15">
      <c r="B1" s="291" t="s">
        <v>329</v>
      </c>
      <c r="C1" s="293"/>
    </row>
    <row r="2" spans="2:3" ht="15">
      <c r="B2" s="294" t="s">
        <v>325</v>
      </c>
      <c r="C2" s="293"/>
    </row>
    <row r="3" spans="2:3" ht="15">
      <c r="B3" s="291" t="s">
        <v>326</v>
      </c>
      <c r="C3" s="293"/>
    </row>
    <row r="5" spans="1:4" ht="12" customHeight="1">
      <c r="A5" s="37"/>
      <c r="B5" s="295" t="s">
        <v>328</v>
      </c>
      <c r="C5" s="295"/>
      <c r="D5" s="36"/>
    </row>
    <row r="6" spans="1:4" ht="11.25" customHeight="1">
      <c r="A6" s="38"/>
      <c r="B6" s="296" t="s">
        <v>190</v>
      </c>
      <c r="C6" s="296"/>
      <c r="D6" s="36"/>
    </row>
    <row r="7" spans="1:4" ht="12.75" customHeight="1">
      <c r="A7" s="38"/>
      <c r="B7" s="296" t="s">
        <v>191</v>
      </c>
      <c r="C7" s="296"/>
      <c r="D7" s="36"/>
    </row>
    <row r="8" spans="1:4" ht="13.5" customHeight="1">
      <c r="A8" s="38"/>
      <c r="B8" s="43" t="s">
        <v>193</v>
      </c>
      <c r="C8" s="44"/>
      <c r="D8" s="36"/>
    </row>
    <row r="9" spans="1:4" ht="14.25" customHeight="1">
      <c r="A9" s="38"/>
      <c r="B9" s="43" t="s">
        <v>334</v>
      </c>
      <c r="C9" s="44"/>
      <c r="D9" s="36"/>
    </row>
    <row r="10" spans="1:3" ht="33" customHeight="1">
      <c r="A10" s="297" t="s">
        <v>195</v>
      </c>
      <c r="B10" s="297"/>
      <c r="C10" s="297"/>
    </row>
    <row r="11" spans="1:3" ht="47.25" customHeight="1" hidden="1" thickBot="1">
      <c r="A11" s="298"/>
      <c r="B11" s="298"/>
      <c r="C11" s="298"/>
    </row>
    <row r="12" spans="1:3" ht="12" customHeight="1">
      <c r="A12" s="42"/>
      <c r="B12" s="42"/>
      <c r="C12" s="42"/>
    </row>
    <row r="13" spans="1:3" ht="33" customHeight="1">
      <c r="A13" s="132" t="s">
        <v>57</v>
      </c>
      <c r="B13" s="132" t="s">
        <v>58</v>
      </c>
      <c r="C13" s="133" t="s">
        <v>59</v>
      </c>
    </row>
    <row r="14" spans="1:3" ht="15" customHeight="1">
      <c r="A14" s="134">
        <v>1</v>
      </c>
      <c r="B14" s="134">
        <v>2</v>
      </c>
      <c r="C14" s="134">
        <v>3</v>
      </c>
    </row>
    <row r="15" spans="1:3" ht="17.25" customHeight="1">
      <c r="A15" s="135" t="s">
        <v>197</v>
      </c>
      <c r="B15" s="136" t="s">
        <v>60</v>
      </c>
      <c r="C15" s="139">
        <f>C16+C17+C19+C20+C21+C22+C23</f>
        <v>1102.2</v>
      </c>
    </row>
    <row r="16" spans="1:3" ht="87.75" customHeight="1">
      <c r="A16" s="134" t="s">
        <v>198</v>
      </c>
      <c r="B16" s="137" t="s">
        <v>106</v>
      </c>
      <c r="C16" s="140">
        <f>330-0.8</f>
        <v>329.2</v>
      </c>
    </row>
    <row r="17" spans="1:3" ht="15" customHeight="1">
      <c r="A17" s="134" t="s">
        <v>199</v>
      </c>
      <c r="B17" s="137" t="s">
        <v>99</v>
      </c>
      <c r="C17" s="140">
        <v>27</v>
      </c>
    </row>
    <row r="18" spans="1:3" ht="15" customHeight="1">
      <c r="A18" s="182"/>
      <c r="B18" s="183" t="s">
        <v>204</v>
      </c>
      <c r="C18" s="184">
        <f>C19+C20+C21</f>
        <v>617</v>
      </c>
    </row>
    <row r="19" spans="1:3" ht="48.75" customHeight="1">
      <c r="A19" s="134" t="s">
        <v>200</v>
      </c>
      <c r="B19" s="137" t="s">
        <v>62</v>
      </c>
      <c r="C19" s="140">
        <v>191</v>
      </c>
    </row>
    <row r="20" spans="1:3" ht="43.5" customHeight="1">
      <c r="A20" s="134" t="s">
        <v>201</v>
      </c>
      <c r="B20" s="137" t="s">
        <v>63</v>
      </c>
      <c r="C20" s="140">
        <v>89</v>
      </c>
    </row>
    <row r="21" spans="1:3" ht="43.5" customHeight="1">
      <c r="A21" s="134" t="s">
        <v>202</v>
      </c>
      <c r="B21" s="137" t="s">
        <v>64</v>
      </c>
      <c r="C21" s="140">
        <v>337</v>
      </c>
    </row>
    <row r="22" spans="1:3" ht="82.5" customHeight="1">
      <c r="A22" s="134" t="s">
        <v>203</v>
      </c>
      <c r="B22" s="137" t="s">
        <v>65</v>
      </c>
      <c r="C22" s="140">
        <v>7</v>
      </c>
    </row>
    <row r="23" spans="1:3" ht="82.5" customHeight="1">
      <c r="A23" s="134" t="s">
        <v>229</v>
      </c>
      <c r="B23" s="137" t="s">
        <v>259</v>
      </c>
      <c r="C23" s="140">
        <v>122</v>
      </c>
    </row>
    <row r="24" spans="1:3" ht="63.75" customHeight="1" hidden="1">
      <c r="A24" s="178" t="s">
        <v>196</v>
      </c>
      <c r="B24" s="179" t="s">
        <v>242</v>
      </c>
      <c r="C24" s="180">
        <v>0</v>
      </c>
    </row>
    <row r="25" spans="1:3" s="22" customFormat="1" ht="20.25" customHeight="1">
      <c r="A25" s="194" t="s">
        <v>205</v>
      </c>
      <c r="B25" s="136" t="s">
        <v>100</v>
      </c>
      <c r="C25" s="139">
        <f>C26+C29+C31+C34</f>
        <v>1455.5</v>
      </c>
    </row>
    <row r="26" spans="1:3" s="22" customFormat="1" ht="36.75" customHeight="1">
      <c r="A26" s="185"/>
      <c r="B26" s="183" t="s">
        <v>207</v>
      </c>
      <c r="C26" s="184">
        <f>C27+C28</f>
        <v>916.4</v>
      </c>
    </row>
    <row r="27" spans="1:3" s="22" customFormat="1" ht="33.75" customHeight="1">
      <c r="A27" s="189" t="s">
        <v>316</v>
      </c>
      <c r="B27" s="137" t="s">
        <v>101</v>
      </c>
      <c r="C27" s="140">
        <v>883.1</v>
      </c>
    </row>
    <row r="28" spans="1:3" s="22" customFormat="1" ht="36" customHeight="1">
      <c r="A28" s="189" t="s">
        <v>317</v>
      </c>
      <c r="B28" s="137" t="s">
        <v>78</v>
      </c>
      <c r="C28" s="140">
        <v>33.3</v>
      </c>
    </row>
    <row r="29" spans="1:3" s="22" customFormat="1" ht="50.25" customHeight="1">
      <c r="A29" s="187"/>
      <c r="B29" s="188" t="s">
        <v>260</v>
      </c>
      <c r="C29" s="184">
        <f>C30</f>
        <v>86.1</v>
      </c>
    </row>
    <row r="30" spans="1:3" s="22" customFormat="1" ht="48.75" customHeight="1">
      <c r="A30" s="189" t="s">
        <v>319</v>
      </c>
      <c r="B30" s="190" t="s">
        <v>261</v>
      </c>
      <c r="C30" s="140">
        <v>86.1</v>
      </c>
    </row>
    <row r="31" spans="1:3" s="22" customFormat="1" ht="33" customHeight="1">
      <c r="A31" s="185"/>
      <c r="B31" s="186" t="s">
        <v>208</v>
      </c>
      <c r="C31" s="184">
        <f>C32+C33</f>
        <v>80.30000000000001</v>
      </c>
    </row>
    <row r="32" spans="1:3" s="22" customFormat="1" ht="51" customHeight="1">
      <c r="A32" s="272" t="s">
        <v>318</v>
      </c>
      <c r="B32" s="138" t="s">
        <v>102</v>
      </c>
      <c r="C32" s="140">
        <v>79.9</v>
      </c>
    </row>
    <row r="33" spans="1:3" s="22" customFormat="1" ht="49.5" customHeight="1">
      <c r="A33" s="272" t="s">
        <v>320</v>
      </c>
      <c r="B33" s="138" t="s">
        <v>103</v>
      </c>
      <c r="C33" s="140">
        <v>0.4</v>
      </c>
    </row>
    <row r="34" spans="1:3" ht="15.75" customHeight="1">
      <c r="A34" s="185"/>
      <c r="B34" s="183" t="s">
        <v>209</v>
      </c>
      <c r="C34" s="184">
        <f>C35</f>
        <v>372.70000000000005</v>
      </c>
    </row>
    <row r="35" spans="1:3" ht="77.25" customHeight="1">
      <c r="A35" s="272" t="s">
        <v>321</v>
      </c>
      <c r="B35" s="137" t="s">
        <v>79</v>
      </c>
      <c r="C35" s="282">
        <f>177.3+194.9+0.5</f>
        <v>372.70000000000005</v>
      </c>
    </row>
    <row r="36" spans="1:3" ht="21" customHeight="1">
      <c r="A36" s="181" t="s">
        <v>104</v>
      </c>
      <c r="B36" s="136" t="s">
        <v>105</v>
      </c>
      <c r="C36" s="139">
        <f>C15+C25</f>
        <v>2557.7</v>
      </c>
    </row>
    <row r="37" spans="1:3" ht="12.75" customHeight="1">
      <c r="A37" s="23"/>
      <c r="B37" s="24"/>
      <c r="C37" s="119" t="s">
        <v>144</v>
      </c>
    </row>
    <row r="38" spans="1:3" ht="12.75" customHeight="1">
      <c r="A38" s="23"/>
      <c r="B38" s="24"/>
      <c r="C38" s="25"/>
    </row>
    <row r="39" spans="1:3" ht="12.75" customHeight="1">
      <c r="A39" s="23"/>
      <c r="B39" s="24"/>
      <c r="C39" s="25"/>
    </row>
    <row r="40" spans="1:3" ht="12.75" customHeight="1">
      <c r="A40" s="23"/>
      <c r="B40" s="24"/>
      <c r="C40" s="25"/>
    </row>
    <row r="41" spans="1:3" ht="12.75" customHeight="1">
      <c r="A41" s="23"/>
      <c r="B41" s="24"/>
      <c r="C41" s="25"/>
    </row>
    <row r="42" spans="1:3" ht="12.75" customHeight="1">
      <c r="A42" s="23"/>
      <c r="B42" s="24"/>
      <c r="C42" s="25"/>
    </row>
    <row r="43" spans="1:3" ht="12.75" customHeight="1">
      <c r="A43" s="23"/>
      <c r="B43" s="26"/>
      <c r="C43" s="26"/>
    </row>
    <row r="44" spans="1:3" ht="21.75" customHeight="1">
      <c r="A44" s="23"/>
      <c r="B44" s="27"/>
      <c r="C44" s="25"/>
    </row>
    <row r="45" spans="1:3" ht="12.75" customHeight="1">
      <c r="A45" s="23"/>
      <c r="B45" s="26"/>
      <c r="C45" s="26"/>
    </row>
    <row r="46" spans="1:3" ht="12.75" customHeight="1">
      <c r="A46" s="23"/>
      <c r="B46" s="28"/>
      <c r="C46" s="25"/>
    </row>
    <row r="47" spans="1:3" ht="12.75" customHeight="1">
      <c r="A47" s="23"/>
      <c r="B47" s="29"/>
      <c r="C47" s="30"/>
    </row>
    <row r="48" spans="1:3" ht="15">
      <c r="A48" s="20"/>
      <c r="B48" s="31"/>
      <c r="C48" s="32"/>
    </row>
    <row r="49" spans="1:3" ht="15">
      <c r="A49" s="20"/>
      <c r="B49" s="31"/>
      <c r="C49" s="32"/>
    </row>
    <row r="50" spans="1:3" ht="15">
      <c r="A50" s="20"/>
      <c r="B50" s="31"/>
      <c r="C50" s="32"/>
    </row>
    <row r="51" spans="1:3" ht="15">
      <c r="A51" s="20"/>
      <c r="B51" s="31"/>
      <c r="C51" s="32"/>
    </row>
    <row r="52" spans="1:3" ht="15">
      <c r="A52" s="20"/>
      <c r="B52" s="31"/>
      <c r="C52" s="32"/>
    </row>
  </sheetData>
  <sheetProtection/>
  <mergeCells count="7">
    <mergeCell ref="A10:C11"/>
    <mergeCell ref="B5:C5"/>
    <mergeCell ref="B6:C6"/>
    <mergeCell ref="B7:C7"/>
    <mergeCell ref="B1:C1"/>
    <mergeCell ref="B2:C2"/>
    <mergeCell ref="B3:C3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view="pageBreakPreview" zoomScaleNormal="7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73.57421875" style="106" customWidth="1"/>
    <col min="2" max="2" width="14.28125" style="106" customWidth="1"/>
    <col min="3" max="3" width="13.00390625" style="106" customWidth="1"/>
    <col min="4" max="4" width="25.8515625" style="108" customWidth="1"/>
    <col min="5" max="16384" width="9.140625" style="4" customWidth="1"/>
  </cols>
  <sheetData>
    <row r="1" spans="2:9" s="7" customFormat="1" ht="15">
      <c r="B1" s="305" t="s">
        <v>337</v>
      </c>
      <c r="C1" s="306"/>
      <c r="D1" s="306"/>
      <c r="E1" s="306"/>
      <c r="F1" s="306"/>
      <c r="G1" s="306"/>
      <c r="H1" s="306"/>
      <c r="I1" s="306"/>
    </row>
    <row r="2" spans="2:9" s="7" customFormat="1" ht="15">
      <c r="B2" s="307" t="s">
        <v>33</v>
      </c>
      <c r="C2" s="306"/>
      <c r="D2" s="306"/>
      <c r="E2" s="306"/>
      <c r="F2" s="306"/>
      <c r="G2" s="306"/>
      <c r="H2" s="306"/>
      <c r="I2" s="306"/>
    </row>
    <row r="3" spans="2:9" s="7" customFormat="1" ht="15">
      <c r="B3" s="305" t="s">
        <v>341</v>
      </c>
      <c r="C3" s="306"/>
      <c r="D3" s="306"/>
      <c r="E3" s="306"/>
      <c r="F3" s="306"/>
      <c r="G3" s="306"/>
      <c r="H3" s="306"/>
      <c r="I3" s="306"/>
    </row>
    <row r="5" spans="2:4" s="7" customFormat="1" ht="15">
      <c r="B5" s="308" t="s">
        <v>330</v>
      </c>
      <c r="C5" s="308"/>
      <c r="D5" s="308"/>
    </row>
    <row r="6" spans="2:4" s="7" customFormat="1" ht="15">
      <c r="B6" s="308" t="s">
        <v>33</v>
      </c>
      <c r="C6" s="308"/>
      <c r="D6" s="308"/>
    </row>
    <row r="7" spans="2:4" s="7" customFormat="1" ht="15">
      <c r="B7" s="308" t="s">
        <v>212</v>
      </c>
      <c r="C7" s="308"/>
      <c r="D7" s="308"/>
    </row>
    <row r="8" spans="2:4" s="7" customFormat="1" ht="15">
      <c r="B8" s="301" t="s">
        <v>211</v>
      </c>
      <c r="C8" s="301"/>
      <c r="D8" s="301"/>
    </row>
    <row r="9" spans="1:4" s="7" customFormat="1" ht="15">
      <c r="A9" s="50"/>
      <c r="B9" s="302" t="s">
        <v>335</v>
      </c>
      <c r="C9" s="302"/>
      <c r="D9" s="302"/>
    </row>
    <row r="10" spans="1:4" s="7" customFormat="1" ht="15">
      <c r="A10" s="50"/>
      <c r="B10" s="280"/>
      <c r="C10" s="280"/>
      <c r="D10" s="280"/>
    </row>
    <row r="11" spans="1:5" ht="18.75">
      <c r="A11" s="303" t="s">
        <v>32</v>
      </c>
      <c r="B11" s="304"/>
      <c r="C11" s="304"/>
      <c r="D11" s="304"/>
      <c r="E11" s="300"/>
    </row>
    <row r="12" spans="1:5" ht="18.75">
      <c r="A12" s="299" t="s">
        <v>213</v>
      </c>
      <c r="B12" s="299"/>
      <c r="C12" s="299"/>
      <c r="D12" s="299"/>
      <c r="E12" s="300"/>
    </row>
    <row r="13" spans="1:5" ht="12" customHeight="1">
      <c r="A13" s="97"/>
      <c r="B13" s="97"/>
      <c r="C13" s="97"/>
      <c r="D13" s="45" t="s">
        <v>20</v>
      </c>
      <c r="E13" s="17"/>
    </row>
    <row r="14" spans="1:4" ht="18">
      <c r="A14" s="96" t="s">
        <v>11</v>
      </c>
      <c r="B14" s="96" t="s">
        <v>1</v>
      </c>
      <c r="C14" s="96" t="s">
        <v>12</v>
      </c>
      <c r="D14" s="68" t="s">
        <v>13</v>
      </c>
    </row>
    <row r="15" spans="1:4" ht="18">
      <c r="A15" s="98">
        <v>1</v>
      </c>
      <c r="B15" s="94">
        <v>2</v>
      </c>
      <c r="C15" s="94">
        <v>3</v>
      </c>
      <c r="D15" s="99">
        <v>4</v>
      </c>
    </row>
    <row r="16" spans="1:4" ht="18">
      <c r="A16" s="100" t="s">
        <v>2</v>
      </c>
      <c r="B16" s="73">
        <v>1</v>
      </c>
      <c r="C16" s="73">
        <v>0</v>
      </c>
      <c r="D16" s="90">
        <f>'приложение 6'!J16</f>
        <v>1981.8000000000002</v>
      </c>
    </row>
    <row r="17" spans="1:4" ht="31.5">
      <c r="A17" s="95" t="s">
        <v>3</v>
      </c>
      <c r="B17" s="73">
        <v>1</v>
      </c>
      <c r="C17" s="73">
        <v>2</v>
      </c>
      <c r="D17" s="91">
        <f>'приложение 6'!J17</f>
        <v>288.79999999999995</v>
      </c>
    </row>
    <row r="18" spans="1:4" ht="52.5" customHeight="1">
      <c r="A18" s="101" t="s">
        <v>14</v>
      </c>
      <c r="B18" s="73">
        <v>1</v>
      </c>
      <c r="C18" s="73">
        <v>4</v>
      </c>
      <c r="D18" s="91">
        <f>'приложение 6'!J23</f>
        <v>1547.3</v>
      </c>
    </row>
    <row r="19" spans="1:4" ht="31.5">
      <c r="A19" s="101" t="s">
        <v>28</v>
      </c>
      <c r="B19" s="73">
        <v>1</v>
      </c>
      <c r="C19" s="73">
        <v>6</v>
      </c>
      <c r="D19" s="91">
        <f>'приложение 6'!J48</f>
        <v>22</v>
      </c>
    </row>
    <row r="20" spans="1:4" ht="18">
      <c r="A20" s="101" t="s">
        <v>230</v>
      </c>
      <c r="B20" s="73">
        <v>1</v>
      </c>
      <c r="C20" s="73">
        <v>7</v>
      </c>
      <c r="D20" s="91">
        <f>'приложение 6'!J55</f>
        <v>59.7</v>
      </c>
    </row>
    <row r="21" spans="1:4" ht="18">
      <c r="A21" s="102" t="s">
        <v>4</v>
      </c>
      <c r="B21" s="73">
        <v>1</v>
      </c>
      <c r="C21" s="73">
        <v>11</v>
      </c>
      <c r="D21" s="91">
        <f>'приложение 6'!J56</f>
        <v>1.4000000000000004</v>
      </c>
    </row>
    <row r="22" spans="1:4" ht="18">
      <c r="A22" s="102" t="s">
        <v>5</v>
      </c>
      <c r="B22" s="73">
        <v>1</v>
      </c>
      <c r="C22" s="73">
        <v>13</v>
      </c>
      <c r="D22" s="91">
        <f>'приложение 6'!J59</f>
        <v>62.599999999999994</v>
      </c>
    </row>
    <row r="23" spans="1:4" ht="18">
      <c r="A23" s="100" t="s">
        <v>15</v>
      </c>
      <c r="B23" s="73">
        <v>2</v>
      </c>
      <c r="C23" s="73">
        <v>0</v>
      </c>
      <c r="D23" s="90">
        <f>D24</f>
        <v>79.9</v>
      </c>
    </row>
    <row r="24" spans="1:4" ht="18">
      <c r="A24" s="102" t="s">
        <v>16</v>
      </c>
      <c r="B24" s="73">
        <v>2</v>
      </c>
      <c r="C24" s="73">
        <v>3</v>
      </c>
      <c r="D24" s="91">
        <f>'приложение 6'!J68</f>
        <v>79.9</v>
      </c>
    </row>
    <row r="25" spans="1:4" ht="31.5">
      <c r="A25" s="100" t="s">
        <v>6</v>
      </c>
      <c r="B25" s="73">
        <v>3</v>
      </c>
      <c r="C25" s="73">
        <v>0</v>
      </c>
      <c r="D25" s="90">
        <f>D26</f>
        <v>2.3999999999999995</v>
      </c>
    </row>
    <row r="26" spans="1:4" ht="31.5">
      <c r="A26" s="102" t="s">
        <v>108</v>
      </c>
      <c r="B26" s="73">
        <v>3</v>
      </c>
      <c r="C26" s="73">
        <v>10</v>
      </c>
      <c r="D26" s="91">
        <f>'приложение 6'!J77</f>
        <v>2.3999999999999995</v>
      </c>
    </row>
    <row r="27" spans="1:4" ht="18">
      <c r="A27" s="100" t="s">
        <v>308</v>
      </c>
      <c r="B27" s="73">
        <v>4</v>
      </c>
      <c r="C27" s="73">
        <v>0</v>
      </c>
      <c r="D27" s="90">
        <f>'приложение 6'!J78</f>
        <v>194.9</v>
      </c>
    </row>
    <row r="28" spans="1:4" ht="18">
      <c r="A28" s="267" t="s">
        <v>309</v>
      </c>
      <c r="B28" s="73">
        <v>4</v>
      </c>
      <c r="C28" s="73">
        <v>9</v>
      </c>
      <c r="D28" s="91">
        <f>'приложение 6'!J79</f>
        <v>194.9</v>
      </c>
    </row>
    <row r="29" spans="1:4" ht="18">
      <c r="A29" s="100" t="s">
        <v>7</v>
      </c>
      <c r="B29" s="73">
        <v>5</v>
      </c>
      <c r="C29" s="73">
        <v>0</v>
      </c>
      <c r="D29" s="90">
        <f>D30+D31+D32</f>
        <v>326.9</v>
      </c>
    </row>
    <row r="30" spans="1:4" ht="18">
      <c r="A30" s="102" t="s">
        <v>61</v>
      </c>
      <c r="B30" s="73">
        <v>5</v>
      </c>
      <c r="C30" s="73">
        <v>1</v>
      </c>
      <c r="D30" s="91">
        <f>'приложение 6'!J84</f>
        <v>17.3</v>
      </c>
    </row>
    <row r="31" spans="1:4" ht="18">
      <c r="A31" s="102" t="s">
        <v>85</v>
      </c>
      <c r="B31" s="73">
        <v>5</v>
      </c>
      <c r="C31" s="73">
        <v>2</v>
      </c>
      <c r="D31" s="91">
        <f>'приложение 6'!J88</f>
        <v>160</v>
      </c>
    </row>
    <row r="32" spans="1:4" ht="18">
      <c r="A32" s="102" t="s">
        <v>8</v>
      </c>
      <c r="B32" s="73">
        <v>5</v>
      </c>
      <c r="C32" s="73">
        <v>3</v>
      </c>
      <c r="D32" s="91">
        <f>'приложение 6'!J95</f>
        <v>149.6</v>
      </c>
    </row>
    <row r="33" spans="1:4" ht="18">
      <c r="A33" s="100" t="s">
        <v>45</v>
      </c>
      <c r="B33" s="73">
        <v>7</v>
      </c>
      <c r="C33" s="73">
        <v>0</v>
      </c>
      <c r="D33" s="90">
        <f>D34</f>
        <v>1</v>
      </c>
    </row>
    <row r="34" spans="1:4" ht="18">
      <c r="A34" s="102" t="s">
        <v>44</v>
      </c>
      <c r="B34" s="73">
        <v>7</v>
      </c>
      <c r="C34" s="73">
        <v>7</v>
      </c>
      <c r="D34" s="91">
        <f>'приложение 6'!J115</f>
        <v>1</v>
      </c>
    </row>
    <row r="35" spans="1:4" ht="18" hidden="1">
      <c r="A35" s="100" t="s">
        <v>18</v>
      </c>
      <c r="B35" s="73">
        <v>8</v>
      </c>
      <c r="C35" s="73">
        <v>0</v>
      </c>
      <c r="D35" s="90">
        <f>D36</f>
        <v>0</v>
      </c>
    </row>
    <row r="36" spans="1:4" ht="18" hidden="1">
      <c r="A36" s="102" t="s">
        <v>9</v>
      </c>
      <c r="B36" s="73">
        <v>8</v>
      </c>
      <c r="C36" s="73">
        <v>1</v>
      </c>
      <c r="D36" s="91">
        <f>'приложение 6'!J119</f>
        <v>0</v>
      </c>
    </row>
    <row r="37" spans="1:4" ht="18" hidden="1">
      <c r="A37" s="100" t="s">
        <v>10</v>
      </c>
      <c r="B37" s="73">
        <v>10</v>
      </c>
      <c r="C37" s="73">
        <v>0</v>
      </c>
      <c r="D37" s="90">
        <f>D38+D39</f>
        <v>0</v>
      </c>
    </row>
    <row r="38" spans="1:4" ht="18" hidden="1">
      <c r="A38" s="102" t="s">
        <v>31</v>
      </c>
      <c r="B38" s="73">
        <v>10</v>
      </c>
      <c r="C38" s="73">
        <v>1</v>
      </c>
      <c r="D38" s="91">
        <f>'приложение 6'!J127</f>
        <v>0</v>
      </c>
    </row>
    <row r="39" spans="1:4" ht="18" hidden="1">
      <c r="A39" s="102" t="s">
        <v>75</v>
      </c>
      <c r="B39" s="73">
        <v>10</v>
      </c>
      <c r="C39" s="73">
        <v>3</v>
      </c>
      <c r="D39" s="91">
        <f>'приложение 6'!J131</f>
        <v>0</v>
      </c>
    </row>
    <row r="40" spans="1:4" ht="18" hidden="1">
      <c r="A40" s="170" t="s">
        <v>35</v>
      </c>
      <c r="B40" s="158">
        <v>11</v>
      </c>
      <c r="C40" s="158">
        <v>0</v>
      </c>
      <c r="D40" s="163">
        <f>D41</f>
        <v>0</v>
      </c>
    </row>
    <row r="41" spans="1:4" ht="18" hidden="1">
      <c r="A41" s="171" t="s">
        <v>46</v>
      </c>
      <c r="B41" s="158">
        <v>11</v>
      </c>
      <c r="C41" s="158">
        <v>1</v>
      </c>
      <c r="D41" s="154">
        <f>'приложение 6'!J138</f>
        <v>0</v>
      </c>
    </row>
    <row r="42" spans="1:4" ht="33.75" customHeight="1" hidden="1">
      <c r="A42" s="170" t="s">
        <v>161</v>
      </c>
      <c r="B42" s="158">
        <v>13</v>
      </c>
      <c r="C42" s="158">
        <v>0</v>
      </c>
      <c r="D42" s="163">
        <f>D43</f>
        <v>0</v>
      </c>
    </row>
    <row r="43" spans="1:4" ht="20.25" customHeight="1" hidden="1">
      <c r="A43" s="171" t="s">
        <v>162</v>
      </c>
      <c r="B43" s="158">
        <v>13</v>
      </c>
      <c r="C43" s="158">
        <v>1</v>
      </c>
      <c r="D43" s="154">
        <f>'приложение 6'!J143</f>
        <v>0</v>
      </c>
    </row>
    <row r="44" spans="1:4" ht="18">
      <c r="A44" s="100" t="s">
        <v>19</v>
      </c>
      <c r="B44" s="94"/>
      <c r="C44" s="94"/>
      <c r="D44" s="90">
        <f>SUM(D16+D23+D25+D27+D29+D33+D35+D37+D40+D42)</f>
        <v>2586.9000000000005</v>
      </c>
    </row>
    <row r="45" spans="1:4" ht="14.25" customHeight="1">
      <c r="A45" s="103"/>
      <c r="B45" s="104"/>
      <c r="C45" s="104"/>
      <c r="D45" s="105" t="s">
        <v>144</v>
      </c>
    </row>
    <row r="46" ht="18">
      <c r="D46" s="107"/>
    </row>
  </sheetData>
  <sheetProtection/>
  <mergeCells count="10">
    <mergeCell ref="A12:E12"/>
    <mergeCell ref="B8:D8"/>
    <mergeCell ref="B9:D9"/>
    <mergeCell ref="A11:E11"/>
    <mergeCell ref="B1:I1"/>
    <mergeCell ref="B2:I2"/>
    <mergeCell ref="B3:I3"/>
    <mergeCell ref="B5:D5"/>
    <mergeCell ref="B6:D6"/>
    <mergeCell ref="B7:D7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5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8.57421875" style="54" customWidth="1"/>
    <col min="2" max="2" width="6.421875" style="54" customWidth="1"/>
    <col min="3" max="3" width="5.8515625" style="54" customWidth="1"/>
    <col min="4" max="4" width="5.7109375" style="54" customWidth="1"/>
    <col min="5" max="5" width="6.57421875" style="54" customWidth="1"/>
    <col min="6" max="6" width="4.8515625" style="54" customWidth="1"/>
    <col min="7" max="7" width="4.8515625" style="60" customWidth="1"/>
    <col min="8" max="8" width="11.7109375" style="47" customWidth="1"/>
    <col min="9" max="9" width="7.7109375" style="47" customWidth="1"/>
    <col min="10" max="10" width="14.00390625" style="47" customWidth="1"/>
  </cols>
  <sheetData>
    <row r="1" spans="1:10" s="7" customFormat="1" ht="15">
      <c r="A1" s="50"/>
      <c r="B1" s="312" t="s">
        <v>338</v>
      </c>
      <c r="C1" s="313"/>
      <c r="D1" s="313"/>
      <c r="E1" s="313"/>
      <c r="F1" s="313"/>
      <c r="G1" s="313"/>
      <c r="H1" s="313"/>
      <c r="I1" s="313"/>
      <c r="J1" s="50"/>
    </row>
    <row r="2" spans="1:10" s="7" customFormat="1" ht="15">
      <c r="A2" s="50"/>
      <c r="B2" s="314" t="s">
        <v>33</v>
      </c>
      <c r="C2" s="313"/>
      <c r="D2" s="313"/>
      <c r="E2" s="313"/>
      <c r="F2" s="313"/>
      <c r="G2" s="313"/>
      <c r="H2" s="313"/>
      <c r="I2" s="313"/>
      <c r="J2" s="50"/>
    </row>
    <row r="3" spans="1:10" s="7" customFormat="1" ht="15">
      <c r="A3" s="50"/>
      <c r="B3" s="312" t="s">
        <v>341</v>
      </c>
      <c r="C3" s="313"/>
      <c r="D3" s="313"/>
      <c r="E3" s="313"/>
      <c r="F3" s="313"/>
      <c r="G3" s="313"/>
      <c r="H3" s="313"/>
      <c r="I3" s="313"/>
      <c r="J3" s="50"/>
    </row>
    <row r="5" spans="1:10" s="7" customFormat="1" ht="15">
      <c r="A5" s="50"/>
      <c r="B5" s="313" t="s">
        <v>331</v>
      </c>
      <c r="C5" s="313"/>
      <c r="D5" s="313"/>
      <c r="E5" s="313"/>
      <c r="F5" s="313"/>
      <c r="G5" s="313"/>
      <c r="H5" s="313"/>
      <c r="I5" s="313"/>
      <c r="J5" s="313"/>
    </row>
    <row r="6" spans="1:10" s="7" customFormat="1" ht="15">
      <c r="A6" s="50"/>
      <c r="B6" s="313" t="s">
        <v>33</v>
      </c>
      <c r="C6" s="313"/>
      <c r="D6" s="313"/>
      <c r="E6" s="313"/>
      <c r="F6" s="313"/>
      <c r="G6" s="313"/>
      <c r="H6" s="313"/>
      <c r="I6" s="313"/>
      <c r="J6" s="313"/>
    </row>
    <row r="7" spans="1:10" s="7" customFormat="1" ht="15">
      <c r="A7" s="50"/>
      <c r="B7" s="313" t="s">
        <v>107</v>
      </c>
      <c r="C7" s="313"/>
      <c r="D7" s="313"/>
      <c r="E7" s="313"/>
      <c r="F7" s="313"/>
      <c r="G7" s="313"/>
      <c r="H7" s="313"/>
      <c r="I7" s="313"/>
      <c r="J7" s="313"/>
    </row>
    <row r="8" spans="1:10" s="7" customFormat="1" ht="15">
      <c r="A8" s="50"/>
      <c r="B8" s="302" t="s">
        <v>211</v>
      </c>
      <c r="C8" s="302"/>
      <c r="D8" s="302"/>
      <c r="E8" s="302"/>
      <c r="F8" s="302"/>
      <c r="G8" s="302"/>
      <c r="H8" s="302"/>
      <c r="I8" s="302"/>
      <c r="J8" s="302"/>
    </row>
    <row r="9" spans="1:10" s="7" customFormat="1" ht="15.75" customHeight="1">
      <c r="A9" s="50"/>
      <c r="B9" s="51" t="s">
        <v>335</v>
      </c>
      <c r="C9" s="52"/>
      <c r="D9" s="120"/>
      <c r="E9" s="120"/>
      <c r="F9" s="120"/>
      <c r="G9" s="53"/>
      <c r="H9" s="121"/>
      <c r="I9" s="121"/>
      <c r="J9" s="121"/>
    </row>
    <row r="10" spans="1:10" s="7" customFormat="1" ht="15.75" customHeight="1">
      <c r="A10" s="50"/>
      <c r="B10" s="51"/>
      <c r="C10" s="52"/>
      <c r="D10" s="281"/>
      <c r="E10" s="281"/>
      <c r="F10" s="281"/>
      <c r="G10" s="53"/>
      <c r="H10" s="280"/>
      <c r="I10" s="280"/>
      <c r="J10" s="280"/>
    </row>
    <row r="11" spans="1:10" ht="32.25" customHeight="1">
      <c r="A11" s="310" t="s">
        <v>215</v>
      </c>
      <c r="B11" s="311"/>
      <c r="C11" s="311"/>
      <c r="D11" s="311"/>
      <c r="E11" s="311"/>
      <c r="F11" s="311"/>
      <c r="G11" s="311"/>
      <c r="H11" s="311"/>
      <c r="I11" s="311"/>
      <c r="J11" s="311"/>
    </row>
    <row r="12" spans="2:10" ht="14.25" customHeight="1">
      <c r="B12" s="55"/>
      <c r="C12" s="55"/>
      <c r="D12" s="55"/>
      <c r="E12" s="56"/>
      <c r="F12" s="56"/>
      <c r="G12" s="56"/>
      <c r="H12" s="57"/>
      <c r="I12" s="58"/>
      <c r="J12" s="45" t="s">
        <v>20</v>
      </c>
    </row>
    <row r="13" spans="1:10" ht="15.75">
      <c r="A13" s="70" t="s">
        <v>0</v>
      </c>
      <c r="B13" s="71" t="s">
        <v>30</v>
      </c>
      <c r="C13" s="59" t="s">
        <v>21</v>
      </c>
      <c r="D13" s="59" t="s">
        <v>22</v>
      </c>
      <c r="E13" s="309" t="s">
        <v>23</v>
      </c>
      <c r="F13" s="309"/>
      <c r="G13" s="309"/>
      <c r="H13" s="309"/>
      <c r="I13" s="59" t="s">
        <v>24</v>
      </c>
      <c r="J13" s="46" t="s">
        <v>13</v>
      </c>
    </row>
    <row r="14" spans="1:10" ht="15.75">
      <c r="A14" s="70">
        <v>1</v>
      </c>
      <c r="B14" s="71">
        <v>2</v>
      </c>
      <c r="C14" s="59">
        <v>3</v>
      </c>
      <c r="D14" s="59">
        <v>4</v>
      </c>
      <c r="E14" s="309">
        <v>5</v>
      </c>
      <c r="F14" s="309"/>
      <c r="G14" s="309"/>
      <c r="H14" s="309"/>
      <c r="I14" s="59">
        <v>6</v>
      </c>
      <c r="J14" s="197">
        <v>7</v>
      </c>
    </row>
    <row r="15" spans="1:10" s="2" customFormat="1" ht="15.75">
      <c r="A15" s="113" t="s">
        <v>110</v>
      </c>
      <c r="B15" s="96">
        <v>805</v>
      </c>
      <c r="C15" s="94"/>
      <c r="D15" s="94"/>
      <c r="E15" s="71"/>
      <c r="F15" s="71"/>
      <c r="G15" s="72"/>
      <c r="H15" s="71"/>
      <c r="I15" s="94"/>
      <c r="J15" s="90">
        <f>J144</f>
        <v>2586.9000000000005</v>
      </c>
    </row>
    <row r="16" spans="1:10" s="2" customFormat="1" ht="15.75" customHeight="1">
      <c r="A16" s="113" t="s">
        <v>2</v>
      </c>
      <c r="B16" s="96">
        <v>805</v>
      </c>
      <c r="C16" s="114" t="s">
        <v>134</v>
      </c>
      <c r="D16" s="114" t="s">
        <v>68</v>
      </c>
      <c r="E16" s="73"/>
      <c r="F16" s="73"/>
      <c r="G16" s="74"/>
      <c r="H16" s="73"/>
      <c r="I16" s="94"/>
      <c r="J16" s="90">
        <f>J21+J22+J27+J28+J30+J31+J33+J35+J36+J37+J40+J43+J45+J47+J51+J55+J58+J61+J64+J67</f>
        <v>1981.8000000000002</v>
      </c>
    </row>
    <row r="17" spans="1:10" s="2" customFormat="1" ht="30.75" customHeight="1">
      <c r="A17" s="95" t="s">
        <v>3</v>
      </c>
      <c r="B17" s="94">
        <v>805</v>
      </c>
      <c r="C17" s="115" t="s">
        <v>134</v>
      </c>
      <c r="D17" s="115" t="s">
        <v>73</v>
      </c>
      <c r="E17" s="73"/>
      <c r="F17" s="73"/>
      <c r="G17" s="74"/>
      <c r="H17" s="73"/>
      <c r="I17" s="94"/>
      <c r="J17" s="91">
        <f>J18</f>
        <v>288.79999999999995</v>
      </c>
    </row>
    <row r="18" spans="1:10" ht="21.75" customHeight="1">
      <c r="A18" s="95" t="s">
        <v>111</v>
      </c>
      <c r="B18" s="94">
        <v>805</v>
      </c>
      <c r="C18" s="115" t="s">
        <v>134</v>
      </c>
      <c r="D18" s="115" t="s">
        <v>73</v>
      </c>
      <c r="E18" s="73">
        <v>91</v>
      </c>
      <c r="F18" s="75">
        <v>0</v>
      </c>
      <c r="G18" s="74" t="s">
        <v>68</v>
      </c>
      <c r="H18" s="74" t="s">
        <v>67</v>
      </c>
      <c r="I18" s="94"/>
      <c r="J18" s="91">
        <f>J19</f>
        <v>288.79999999999995</v>
      </c>
    </row>
    <row r="19" spans="1:10" ht="16.5" customHeight="1">
      <c r="A19" s="95" t="s">
        <v>272</v>
      </c>
      <c r="B19" s="94">
        <v>805</v>
      </c>
      <c r="C19" s="115" t="s">
        <v>134</v>
      </c>
      <c r="D19" s="115" t="s">
        <v>73</v>
      </c>
      <c r="E19" s="73">
        <v>91</v>
      </c>
      <c r="F19" s="75">
        <v>0</v>
      </c>
      <c r="G19" s="74" t="s">
        <v>68</v>
      </c>
      <c r="H19" s="74" t="s">
        <v>69</v>
      </c>
      <c r="I19" s="94"/>
      <c r="J19" s="91">
        <f>J20</f>
        <v>288.79999999999995</v>
      </c>
    </row>
    <row r="20" spans="1:10" ht="38.25" customHeight="1">
      <c r="A20" s="95" t="s">
        <v>273</v>
      </c>
      <c r="B20" s="94">
        <v>805</v>
      </c>
      <c r="C20" s="115" t="s">
        <v>134</v>
      </c>
      <c r="D20" s="115" t="s">
        <v>73</v>
      </c>
      <c r="E20" s="73">
        <v>91</v>
      </c>
      <c r="F20" s="75">
        <v>0</v>
      </c>
      <c r="G20" s="74" t="s">
        <v>68</v>
      </c>
      <c r="H20" s="74" t="s">
        <v>69</v>
      </c>
      <c r="I20" s="94">
        <v>120</v>
      </c>
      <c r="J20" s="91">
        <f>J21+J22</f>
        <v>288.79999999999995</v>
      </c>
    </row>
    <row r="21" spans="1:10" ht="18.75" customHeight="1" hidden="1">
      <c r="A21" s="233" t="s">
        <v>113</v>
      </c>
      <c r="B21" s="117">
        <v>805</v>
      </c>
      <c r="C21" s="234" t="s">
        <v>134</v>
      </c>
      <c r="D21" s="234" t="s">
        <v>73</v>
      </c>
      <c r="E21" s="235">
        <v>91</v>
      </c>
      <c r="F21" s="236">
        <v>0</v>
      </c>
      <c r="G21" s="237" t="s">
        <v>68</v>
      </c>
      <c r="H21" s="237" t="s">
        <v>69</v>
      </c>
      <c r="I21" s="117">
        <v>121</v>
      </c>
      <c r="J21" s="288">
        <f>341.4-110</f>
        <v>231.39999999999998</v>
      </c>
    </row>
    <row r="22" spans="1:10" ht="47.25" customHeight="1" hidden="1">
      <c r="A22" s="233" t="s">
        <v>114</v>
      </c>
      <c r="B22" s="117">
        <v>805</v>
      </c>
      <c r="C22" s="234" t="s">
        <v>134</v>
      </c>
      <c r="D22" s="234" t="s">
        <v>73</v>
      </c>
      <c r="E22" s="235">
        <v>91</v>
      </c>
      <c r="F22" s="236">
        <v>0</v>
      </c>
      <c r="G22" s="237" t="s">
        <v>68</v>
      </c>
      <c r="H22" s="237" t="s">
        <v>69</v>
      </c>
      <c r="I22" s="117">
        <v>129</v>
      </c>
      <c r="J22" s="288">
        <f>101.9-44.5</f>
        <v>57.400000000000006</v>
      </c>
    </row>
    <row r="23" spans="1:10" s="2" customFormat="1" ht="47.25">
      <c r="A23" s="95" t="s">
        <v>14</v>
      </c>
      <c r="B23" s="94">
        <v>805</v>
      </c>
      <c r="C23" s="115" t="s">
        <v>134</v>
      </c>
      <c r="D23" s="115" t="s">
        <v>72</v>
      </c>
      <c r="E23" s="73"/>
      <c r="F23" s="73"/>
      <c r="G23" s="74"/>
      <c r="H23" s="73"/>
      <c r="I23" s="94"/>
      <c r="J23" s="91">
        <f>J27+J28+J30+J31+J33+J35+J36+J37+J40+J41</f>
        <v>1547.3</v>
      </c>
    </row>
    <row r="24" spans="1:10" ht="17.25" customHeight="1">
      <c r="A24" s="95" t="s">
        <v>111</v>
      </c>
      <c r="B24" s="94">
        <v>805</v>
      </c>
      <c r="C24" s="115" t="s">
        <v>134</v>
      </c>
      <c r="D24" s="115" t="s">
        <v>72</v>
      </c>
      <c r="E24" s="73">
        <v>91</v>
      </c>
      <c r="F24" s="74">
        <v>0</v>
      </c>
      <c r="G24" s="74" t="s">
        <v>68</v>
      </c>
      <c r="H24" s="74" t="s">
        <v>67</v>
      </c>
      <c r="I24" s="94"/>
      <c r="J24" s="91">
        <f>J27+J28+J30+J31+J33+J35+J36+J37+J40+J41</f>
        <v>1547.3</v>
      </c>
    </row>
    <row r="25" spans="1:10" s="9" customFormat="1" ht="15.75" customHeight="1">
      <c r="A25" s="95" t="s">
        <v>274</v>
      </c>
      <c r="B25" s="94">
        <v>805</v>
      </c>
      <c r="C25" s="115" t="s">
        <v>134</v>
      </c>
      <c r="D25" s="115" t="s">
        <v>72</v>
      </c>
      <c r="E25" s="74" t="s">
        <v>25</v>
      </c>
      <c r="F25" s="74" t="s">
        <v>34</v>
      </c>
      <c r="G25" s="74" t="s">
        <v>68</v>
      </c>
      <c r="H25" s="74" t="s">
        <v>243</v>
      </c>
      <c r="I25" s="94"/>
      <c r="J25" s="91">
        <f>J27+J28+J30+J31+J33+J35+J36+J37</f>
        <v>1455.3999999999999</v>
      </c>
    </row>
    <row r="26" spans="1:10" s="9" customFormat="1" ht="35.25" customHeight="1">
      <c r="A26" s="95" t="s">
        <v>273</v>
      </c>
      <c r="B26" s="94">
        <v>805</v>
      </c>
      <c r="C26" s="115" t="s">
        <v>134</v>
      </c>
      <c r="D26" s="115" t="s">
        <v>72</v>
      </c>
      <c r="E26" s="73">
        <v>91</v>
      </c>
      <c r="F26" s="75">
        <v>0</v>
      </c>
      <c r="G26" s="74" t="s">
        <v>68</v>
      </c>
      <c r="H26" s="74" t="s">
        <v>243</v>
      </c>
      <c r="I26" s="94">
        <v>120</v>
      </c>
      <c r="J26" s="91">
        <f>J27+J28</f>
        <v>607.3</v>
      </c>
    </row>
    <row r="27" spans="1:10" s="9" customFormat="1" ht="19.5" customHeight="1" hidden="1">
      <c r="A27" s="233" t="s">
        <v>113</v>
      </c>
      <c r="B27" s="117">
        <v>805</v>
      </c>
      <c r="C27" s="234" t="s">
        <v>134</v>
      </c>
      <c r="D27" s="234" t="s">
        <v>72</v>
      </c>
      <c r="E27" s="235" t="s">
        <v>25</v>
      </c>
      <c r="F27" s="235" t="s">
        <v>34</v>
      </c>
      <c r="G27" s="237" t="s">
        <v>68</v>
      </c>
      <c r="H27" s="237" t="s">
        <v>243</v>
      </c>
      <c r="I27" s="117">
        <v>121</v>
      </c>
      <c r="J27" s="288">
        <f>674.9-180.1</f>
        <v>494.79999999999995</v>
      </c>
    </row>
    <row r="28" spans="1:10" s="9" customFormat="1" ht="48" customHeight="1" hidden="1">
      <c r="A28" s="233" t="s">
        <v>115</v>
      </c>
      <c r="B28" s="117">
        <v>805</v>
      </c>
      <c r="C28" s="234" t="s">
        <v>134</v>
      </c>
      <c r="D28" s="234" t="s">
        <v>72</v>
      </c>
      <c r="E28" s="235" t="s">
        <v>25</v>
      </c>
      <c r="F28" s="235" t="s">
        <v>34</v>
      </c>
      <c r="G28" s="237" t="s">
        <v>68</v>
      </c>
      <c r="H28" s="237" t="s">
        <v>243</v>
      </c>
      <c r="I28" s="117">
        <v>129</v>
      </c>
      <c r="J28" s="288">
        <f>199.9-87.4</f>
        <v>112.5</v>
      </c>
    </row>
    <row r="29" spans="1:10" s="238" customFormat="1" ht="39" customHeight="1">
      <c r="A29" s="95" t="s">
        <v>275</v>
      </c>
      <c r="B29" s="71">
        <v>805</v>
      </c>
      <c r="C29" s="73">
        <v>1</v>
      </c>
      <c r="D29" s="73">
        <v>4</v>
      </c>
      <c r="E29" s="73">
        <v>91</v>
      </c>
      <c r="F29" s="239">
        <v>0</v>
      </c>
      <c r="G29" s="74" t="s">
        <v>68</v>
      </c>
      <c r="H29" s="74" t="s">
        <v>243</v>
      </c>
      <c r="I29" s="76">
        <v>240</v>
      </c>
      <c r="J29" s="91">
        <f>J30+J31</f>
        <v>738</v>
      </c>
    </row>
    <row r="30" spans="1:10" s="9" customFormat="1" ht="33" customHeight="1" hidden="1">
      <c r="A30" s="233" t="s">
        <v>116</v>
      </c>
      <c r="B30" s="117">
        <v>805</v>
      </c>
      <c r="C30" s="234" t="s">
        <v>134</v>
      </c>
      <c r="D30" s="234" t="s">
        <v>72</v>
      </c>
      <c r="E30" s="235">
        <v>91</v>
      </c>
      <c r="F30" s="236">
        <v>0</v>
      </c>
      <c r="G30" s="237" t="s">
        <v>68</v>
      </c>
      <c r="H30" s="237" t="s">
        <v>243</v>
      </c>
      <c r="I30" s="117">
        <v>242</v>
      </c>
      <c r="J30" s="288">
        <f>87.7-18.3</f>
        <v>69.4</v>
      </c>
    </row>
    <row r="31" spans="1:10" s="9" customFormat="1" ht="35.25" customHeight="1" hidden="1">
      <c r="A31" s="233" t="s">
        <v>117</v>
      </c>
      <c r="B31" s="117">
        <v>805</v>
      </c>
      <c r="C31" s="234" t="s">
        <v>134</v>
      </c>
      <c r="D31" s="234" t="s">
        <v>72</v>
      </c>
      <c r="E31" s="235" t="s">
        <v>25</v>
      </c>
      <c r="F31" s="235" t="s">
        <v>34</v>
      </c>
      <c r="G31" s="237" t="s">
        <v>68</v>
      </c>
      <c r="H31" s="237" t="s">
        <v>243</v>
      </c>
      <c r="I31" s="117">
        <v>244</v>
      </c>
      <c r="J31" s="288">
        <f>187.1+483.5-2</f>
        <v>668.6</v>
      </c>
    </row>
    <row r="32" spans="1:10" s="238" customFormat="1" ht="25.5" customHeight="1">
      <c r="A32" s="95" t="s">
        <v>339</v>
      </c>
      <c r="B32" s="71">
        <v>805</v>
      </c>
      <c r="C32" s="73">
        <v>1</v>
      </c>
      <c r="D32" s="73">
        <v>4</v>
      </c>
      <c r="E32" s="73" t="s">
        <v>25</v>
      </c>
      <c r="F32" s="73" t="s">
        <v>34</v>
      </c>
      <c r="G32" s="74" t="s">
        <v>68</v>
      </c>
      <c r="H32" s="74" t="s">
        <v>243</v>
      </c>
      <c r="I32" s="76">
        <v>830</v>
      </c>
      <c r="J32" s="91">
        <f>J33</f>
        <v>17.5</v>
      </c>
    </row>
    <row r="33" spans="1:10" s="238" customFormat="1" ht="102.75" customHeight="1" hidden="1">
      <c r="A33" s="233" t="s">
        <v>340</v>
      </c>
      <c r="B33" s="252">
        <v>805</v>
      </c>
      <c r="C33" s="235">
        <v>1</v>
      </c>
      <c r="D33" s="235">
        <v>4</v>
      </c>
      <c r="E33" s="235">
        <v>91</v>
      </c>
      <c r="F33" s="235">
        <v>0</v>
      </c>
      <c r="G33" s="237" t="s">
        <v>68</v>
      </c>
      <c r="H33" s="237" t="s">
        <v>243</v>
      </c>
      <c r="I33" s="253">
        <v>831</v>
      </c>
      <c r="J33" s="288">
        <v>17.5</v>
      </c>
    </row>
    <row r="34" spans="1:10" s="238" customFormat="1" ht="19.5" customHeight="1">
      <c r="A34" s="95" t="s">
        <v>276</v>
      </c>
      <c r="B34" s="71">
        <v>805</v>
      </c>
      <c r="C34" s="73">
        <v>1</v>
      </c>
      <c r="D34" s="73">
        <v>4</v>
      </c>
      <c r="E34" s="73">
        <v>91</v>
      </c>
      <c r="F34" s="73" t="s">
        <v>34</v>
      </c>
      <c r="G34" s="74" t="s">
        <v>68</v>
      </c>
      <c r="H34" s="74" t="s">
        <v>243</v>
      </c>
      <c r="I34" s="76">
        <v>850</v>
      </c>
      <c r="J34" s="91">
        <f>J35+J36+J37</f>
        <v>92.6</v>
      </c>
    </row>
    <row r="35" spans="1:10" s="9" customFormat="1" ht="16.5" customHeight="1" hidden="1">
      <c r="A35" s="233" t="s">
        <v>91</v>
      </c>
      <c r="B35" s="117">
        <v>805</v>
      </c>
      <c r="C35" s="234" t="s">
        <v>134</v>
      </c>
      <c r="D35" s="234" t="s">
        <v>72</v>
      </c>
      <c r="E35" s="235" t="s">
        <v>25</v>
      </c>
      <c r="F35" s="235" t="s">
        <v>34</v>
      </c>
      <c r="G35" s="237" t="s">
        <v>68</v>
      </c>
      <c r="H35" s="237" t="s">
        <v>243</v>
      </c>
      <c r="I35" s="117">
        <v>851</v>
      </c>
      <c r="J35" s="153">
        <f>51.4+29.2</f>
        <v>80.6</v>
      </c>
    </row>
    <row r="36" spans="1:10" s="8" customFormat="1" ht="18.75" customHeight="1" hidden="1">
      <c r="A36" s="233" t="s">
        <v>118</v>
      </c>
      <c r="B36" s="117">
        <v>805</v>
      </c>
      <c r="C36" s="234" t="s">
        <v>134</v>
      </c>
      <c r="D36" s="234" t="s">
        <v>72</v>
      </c>
      <c r="E36" s="237" t="s">
        <v>25</v>
      </c>
      <c r="F36" s="237" t="s">
        <v>34</v>
      </c>
      <c r="G36" s="237" t="s">
        <v>68</v>
      </c>
      <c r="H36" s="237" t="s">
        <v>243</v>
      </c>
      <c r="I36" s="117">
        <v>852</v>
      </c>
      <c r="J36" s="288">
        <f>3.6-1.6</f>
        <v>2</v>
      </c>
    </row>
    <row r="37" spans="1:10" s="8" customFormat="1" ht="15" customHeight="1" hidden="1">
      <c r="A37" s="233" t="s">
        <v>119</v>
      </c>
      <c r="B37" s="117">
        <v>805</v>
      </c>
      <c r="C37" s="234" t="s">
        <v>134</v>
      </c>
      <c r="D37" s="234" t="s">
        <v>72</v>
      </c>
      <c r="E37" s="237" t="s">
        <v>25</v>
      </c>
      <c r="F37" s="237" t="s">
        <v>34</v>
      </c>
      <c r="G37" s="237" t="s">
        <v>68</v>
      </c>
      <c r="H37" s="237" t="s">
        <v>243</v>
      </c>
      <c r="I37" s="117">
        <v>853</v>
      </c>
      <c r="J37" s="153">
        <v>10</v>
      </c>
    </row>
    <row r="38" spans="1:10" s="238" customFormat="1" ht="38.25" customHeight="1">
      <c r="A38" s="95" t="s">
        <v>322</v>
      </c>
      <c r="B38" s="94">
        <v>805</v>
      </c>
      <c r="C38" s="115" t="s">
        <v>134</v>
      </c>
      <c r="D38" s="115" t="s">
        <v>72</v>
      </c>
      <c r="E38" s="74" t="s">
        <v>25</v>
      </c>
      <c r="F38" s="74" t="s">
        <v>34</v>
      </c>
      <c r="G38" s="74" t="s">
        <v>68</v>
      </c>
      <c r="H38" s="74" t="s">
        <v>323</v>
      </c>
      <c r="I38" s="94"/>
      <c r="J38" s="91">
        <f>J39</f>
        <v>0.5</v>
      </c>
    </row>
    <row r="39" spans="1:10" s="238" customFormat="1" ht="36.75" customHeight="1">
      <c r="A39" s="95" t="s">
        <v>275</v>
      </c>
      <c r="B39" s="94">
        <v>805</v>
      </c>
      <c r="C39" s="115" t="s">
        <v>134</v>
      </c>
      <c r="D39" s="115" t="s">
        <v>72</v>
      </c>
      <c r="E39" s="74" t="s">
        <v>25</v>
      </c>
      <c r="F39" s="74" t="s">
        <v>34</v>
      </c>
      <c r="G39" s="74" t="s">
        <v>68</v>
      </c>
      <c r="H39" s="74" t="s">
        <v>323</v>
      </c>
      <c r="I39" s="94">
        <v>240</v>
      </c>
      <c r="J39" s="91">
        <f>J40</f>
        <v>0.5</v>
      </c>
    </row>
    <row r="40" spans="1:10" s="238" customFormat="1" ht="38.25" customHeight="1" hidden="1">
      <c r="A40" s="233" t="s">
        <v>117</v>
      </c>
      <c r="B40" s="117">
        <v>805</v>
      </c>
      <c r="C40" s="234" t="s">
        <v>134</v>
      </c>
      <c r="D40" s="234" t="s">
        <v>72</v>
      </c>
      <c r="E40" s="237" t="s">
        <v>25</v>
      </c>
      <c r="F40" s="237" t="s">
        <v>34</v>
      </c>
      <c r="G40" s="237" t="s">
        <v>68</v>
      </c>
      <c r="H40" s="237" t="s">
        <v>323</v>
      </c>
      <c r="I40" s="117">
        <v>244</v>
      </c>
      <c r="J40" s="153">
        <v>0.5</v>
      </c>
    </row>
    <row r="41" spans="1:10" s="15" customFormat="1" ht="80.25" customHeight="1">
      <c r="A41" s="95" t="s">
        <v>120</v>
      </c>
      <c r="B41" s="94">
        <v>805</v>
      </c>
      <c r="C41" s="115" t="s">
        <v>134</v>
      </c>
      <c r="D41" s="115" t="s">
        <v>72</v>
      </c>
      <c r="E41" s="240">
        <v>91</v>
      </c>
      <c r="F41" s="241">
        <v>0</v>
      </c>
      <c r="G41" s="241" t="s">
        <v>68</v>
      </c>
      <c r="H41" s="241" t="s">
        <v>277</v>
      </c>
      <c r="I41" s="94"/>
      <c r="J41" s="91">
        <f>J43+J45+J47</f>
        <v>91.39999999999999</v>
      </c>
    </row>
    <row r="42" spans="1:10" s="15" customFormat="1" ht="37.5" customHeight="1">
      <c r="A42" s="95" t="s">
        <v>278</v>
      </c>
      <c r="B42" s="71">
        <v>805</v>
      </c>
      <c r="C42" s="73">
        <v>1</v>
      </c>
      <c r="D42" s="73">
        <v>4</v>
      </c>
      <c r="E42" s="73">
        <v>91</v>
      </c>
      <c r="F42" s="74" t="s">
        <v>34</v>
      </c>
      <c r="G42" s="74" t="s">
        <v>68</v>
      </c>
      <c r="H42" s="74" t="s">
        <v>279</v>
      </c>
      <c r="I42" s="76"/>
      <c r="J42" s="91">
        <f>J43</f>
        <v>32.9</v>
      </c>
    </row>
    <row r="43" spans="1:10" s="15" customFormat="1" ht="15.75">
      <c r="A43" s="95" t="s">
        <v>27</v>
      </c>
      <c r="B43" s="71">
        <v>805</v>
      </c>
      <c r="C43" s="73">
        <v>1</v>
      </c>
      <c r="D43" s="73">
        <v>4</v>
      </c>
      <c r="E43" s="73">
        <v>91</v>
      </c>
      <c r="F43" s="74" t="s">
        <v>34</v>
      </c>
      <c r="G43" s="74" t="s">
        <v>68</v>
      </c>
      <c r="H43" s="74" t="s">
        <v>279</v>
      </c>
      <c r="I43" s="76">
        <v>540</v>
      </c>
      <c r="J43" s="91">
        <f>37.9-5</f>
        <v>32.9</v>
      </c>
    </row>
    <row r="44" spans="1:10" s="15" customFormat="1" ht="63" customHeight="1">
      <c r="A44" s="95" t="s">
        <v>280</v>
      </c>
      <c r="B44" s="71">
        <v>805</v>
      </c>
      <c r="C44" s="73">
        <v>1</v>
      </c>
      <c r="D44" s="73">
        <v>4</v>
      </c>
      <c r="E44" s="74" t="s">
        <v>25</v>
      </c>
      <c r="F44" s="74" t="s">
        <v>34</v>
      </c>
      <c r="G44" s="74" t="s">
        <v>68</v>
      </c>
      <c r="H44" s="74" t="s">
        <v>281</v>
      </c>
      <c r="I44" s="76"/>
      <c r="J44" s="91">
        <f>J45</f>
        <v>41.8</v>
      </c>
    </row>
    <row r="45" spans="1:10" s="15" customFormat="1" ht="15.75">
      <c r="A45" s="95" t="s">
        <v>27</v>
      </c>
      <c r="B45" s="71">
        <v>805</v>
      </c>
      <c r="C45" s="73">
        <v>1</v>
      </c>
      <c r="D45" s="73">
        <v>4</v>
      </c>
      <c r="E45" s="74" t="s">
        <v>25</v>
      </c>
      <c r="F45" s="74" t="s">
        <v>34</v>
      </c>
      <c r="G45" s="74" t="s">
        <v>68</v>
      </c>
      <c r="H45" s="74" t="s">
        <v>281</v>
      </c>
      <c r="I45" s="76">
        <v>540</v>
      </c>
      <c r="J45" s="91">
        <v>41.8</v>
      </c>
    </row>
    <row r="46" spans="1:10" s="15" customFormat="1" ht="32.25" customHeight="1">
      <c r="A46" s="95" t="s">
        <v>282</v>
      </c>
      <c r="B46" s="71">
        <v>805</v>
      </c>
      <c r="C46" s="73">
        <v>1</v>
      </c>
      <c r="D46" s="73">
        <v>4</v>
      </c>
      <c r="E46" s="74" t="s">
        <v>25</v>
      </c>
      <c r="F46" s="74" t="s">
        <v>34</v>
      </c>
      <c r="G46" s="74" t="s">
        <v>68</v>
      </c>
      <c r="H46" s="74" t="s">
        <v>283</v>
      </c>
      <c r="I46" s="76"/>
      <c r="J46" s="91">
        <f>J47</f>
        <v>16.7</v>
      </c>
    </row>
    <row r="47" spans="1:10" s="15" customFormat="1" ht="15.75">
      <c r="A47" s="95" t="s">
        <v>27</v>
      </c>
      <c r="B47" s="71">
        <v>805</v>
      </c>
      <c r="C47" s="73">
        <v>1</v>
      </c>
      <c r="D47" s="73">
        <v>4</v>
      </c>
      <c r="E47" s="74" t="s">
        <v>25</v>
      </c>
      <c r="F47" s="74" t="s">
        <v>34</v>
      </c>
      <c r="G47" s="74" t="s">
        <v>68</v>
      </c>
      <c r="H47" s="74" t="s">
        <v>283</v>
      </c>
      <c r="I47" s="76">
        <v>540</v>
      </c>
      <c r="J47" s="91">
        <v>16.7</v>
      </c>
    </row>
    <row r="48" spans="1:10" s="10" customFormat="1" ht="33" customHeight="1">
      <c r="A48" s="95" t="s">
        <v>124</v>
      </c>
      <c r="B48" s="94">
        <v>805</v>
      </c>
      <c r="C48" s="115" t="s">
        <v>134</v>
      </c>
      <c r="D48" s="115" t="s">
        <v>135</v>
      </c>
      <c r="E48" s="74"/>
      <c r="F48" s="74"/>
      <c r="G48" s="74"/>
      <c r="H48" s="74"/>
      <c r="I48" s="94"/>
      <c r="J48" s="91">
        <f>J49</f>
        <v>22</v>
      </c>
    </row>
    <row r="49" spans="1:10" s="15" customFormat="1" ht="78" customHeight="1">
      <c r="A49" s="95" t="s">
        <v>120</v>
      </c>
      <c r="B49" s="94">
        <v>805</v>
      </c>
      <c r="C49" s="115" t="s">
        <v>134</v>
      </c>
      <c r="D49" s="115" t="s">
        <v>135</v>
      </c>
      <c r="E49" s="74" t="s">
        <v>25</v>
      </c>
      <c r="F49" s="74" t="s">
        <v>34</v>
      </c>
      <c r="G49" s="74" t="s">
        <v>68</v>
      </c>
      <c r="H49" s="74" t="s">
        <v>246</v>
      </c>
      <c r="I49" s="94"/>
      <c r="J49" s="91">
        <f>J50</f>
        <v>22</v>
      </c>
    </row>
    <row r="50" spans="1:10" s="15" customFormat="1" ht="30.75" customHeight="1">
      <c r="A50" s="95" t="s">
        <v>284</v>
      </c>
      <c r="B50" s="71">
        <v>805</v>
      </c>
      <c r="C50" s="73">
        <v>1</v>
      </c>
      <c r="D50" s="73">
        <v>6</v>
      </c>
      <c r="E50" s="74" t="s">
        <v>25</v>
      </c>
      <c r="F50" s="74" t="s">
        <v>34</v>
      </c>
      <c r="G50" s="74" t="s">
        <v>68</v>
      </c>
      <c r="H50" s="74" t="s">
        <v>285</v>
      </c>
      <c r="I50" s="76"/>
      <c r="J50" s="91">
        <f>J51</f>
        <v>22</v>
      </c>
    </row>
    <row r="51" spans="1:10" s="11" customFormat="1" ht="18.75" customHeight="1">
      <c r="A51" s="95" t="s">
        <v>27</v>
      </c>
      <c r="B51" s="71">
        <v>805</v>
      </c>
      <c r="C51" s="73">
        <v>1</v>
      </c>
      <c r="D51" s="73">
        <v>6</v>
      </c>
      <c r="E51" s="74" t="s">
        <v>25</v>
      </c>
      <c r="F51" s="74" t="s">
        <v>34</v>
      </c>
      <c r="G51" s="74" t="s">
        <v>68</v>
      </c>
      <c r="H51" s="74" t="s">
        <v>285</v>
      </c>
      <c r="I51" s="76">
        <v>540</v>
      </c>
      <c r="J51" s="91">
        <v>22</v>
      </c>
    </row>
    <row r="52" spans="1:10" s="11" customFormat="1" ht="15.75">
      <c r="A52" s="207" t="s">
        <v>230</v>
      </c>
      <c r="B52" s="208">
        <v>805</v>
      </c>
      <c r="C52" s="209">
        <v>1</v>
      </c>
      <c r="D52" s="209">
        <v>7</v>
      </c>
      <c r="E52" s="210"/>
      <c r="F52" s="210"/>
      <c r="G52" s="210"/>
      <c r="H52" s="210"/>
      <c r="I52" s="211"/>
      <c r="J52" s="212">
        <f>J53</f>
        <v>59.7</v>
      </c>
    </row>
    <row r="53" spans="1:10" s="11" customFormat="1" ht="31.5">
      <c r="A53" s="216" t="s">
        <v>233</v>
      </c>
      <c r="B53" s="242">
        <v>805</v>
      </c>
      <c r="C53" s="243">
        <v>1</v>
      </c>
      <c r="D53" s="243">
        <v>7</v>
      </c>
      <c r="E53" s="244" t="s">
        <v>25</v>
      </c>
      <c r="F53" s="244" t="s">
        <v>34</v>
      </c>
      <c r="G53" s="244" t="s">
        <v>68</v>
      </c>
      <c r="H53" s="244" t="s">
        <v>286</v>
      </c>
      <c r="I53" s="245"/>
      <c r="J53" s="212">
        <f>J55</f>
        <v>59.7</v>
      </c>
    </row>
    <row r="54" spans="1:10" s="11" customFormat="1" ht="31.5">
      <c r="A54" s="95" t="s">
        <v>275</v>
      </c>
      <c r="B54" s="71">
        <v>805</v>
      </c>
      <c r="C54" s="73">
        <v>1</v>
      </c>
      <c r="D54" s="73">
        <v>7</v>
      </c>
      <c r="E54" s="244" t="s">
        <v>25</v>
      </c>
      <c r="F54" s="244" t="s">
        <v>34</v>
      </c>
      <c r="G54" s="244" t="s">
        <v>68</v>
      </c>
      <c r="H54" s="244" t="s">
        <v>286</v>
      </c>
      <c r="I54" s="76">
        <v>240</v>
      </c>
      <c r="J54" s="212">
        <f>J55</f>
        <v>59.7</v>
      </c>
    </row>
    <row r="55" spans="1:10" s="11" customFormat="1" ht="31.5" hidden="1">
      <c r="A55" s="233" t="s">
        <v>179</v>
      </c>
      <c r="B55" s="246">
        <v>805</v>
      </c>
      <c r="C55" s="247">
        <v>1</v>
      </c>
      <c r="D55" s="247">
        <v>7</v>
      </c>
      <c r="E55" s="248" t="s">
        <v>25</v>
      </c>
      <c r="F55" s="248" t="s">
        <v>34</v>
      </c>
      <c r="G55" s="248" t="s">
        <v>68</v>
      </c>
      <c r="H55" s="248" t="s">
        <v>286</v>
      </c>
      <c r="I55" s="249">
        <v>244</v>
      </c>
      <c r="J55" s="289">
        <f>107.9-48.2</f>
        <v>59.7</v>
      </c>
    </row>
    <row r="56" spans="1:10" s="12" customFormat="1" ht="15.75">
      <c r="A56" s="95" t="s">
        <v>4</v>
      </c>
      <c r="B56" s="94">
        <v>805</v>
      </c>
      <c r="C56" s="115" t="s">
        <v>134</v>
      </c>
      <c r="D56" s="115" t="s">
        <v>136</v>
      </c>
      <c r="E56" s="74"/>
      <c r="F56" s="74"/>
      <c r="G56" s="74"/>
      <c r="H56" s="74"/>
      <c r="I56" s="94"/>
      <c r="J56" s="91">
        <f>J57</f>
        <v>1.4000000000000004</v>
      </c>
    </row>
    <row r="57" spans="1:10" s="12" customFormat="1" ht="15.75">
      <c r="A57" s="95" t="s">
        <v>29</v>
      </c>
      <c r="B57" s="250">
        <v>805</v>
      </c>
      <c r="C57" s="251">
        <v>1</v>
      </c>
      <c r="D57" s="251">
        <v>11</v>
      </c>
      <c r="E57" s="74" t="s">
        <v>287</v>
      </c>
      <c r="F57" s="74" t="s">
        <v>288</v>
      </c>
      <c r="G57" s="74" t="s">
        <v>68</v>
      </c>
      <c r="H57" s="74" t="s">
        <v>67</v>
      </c>
      <c r="I57" s="76"/>
      <c r="J57" s="91">
        <f>J58</f>
        <v>1.4000000000000004</v>
      </c>
    </row>
    <row r="58" spans="1:10" s="11" customFormat="1" ht="15.75">
      <c r="A58" s="95" t="s">
        <v>26</v>
      </c>
      <c r="B58" s="250">
        <v>805</v>
      </c>
      <c r="C58" s="251">
        <v>1</v>
      </c>
      <c r="D58" s="251">
        <v>11</v>
      </c>
      <c r="E58" s="74" t="s">
        <v>287</v>
      </c>
      <c r="F58" s="74" t="s">
        <v>288</v>
      </c>
      <c r="G58" s="74" t="s">
        <v>68</v>
      </c>
      <c r="H58" s="74" t="s">
        <v>67</v>
      </c>
      <c r="I58" s="76">
        <v>870</v>
      </c>
      <c r="J58" s="91">
        <f>10-7.6-1</f>
        <v>1.4000000000000004</v>
      </c>
    </row>
    <row r="59" spans="1:10" ht="17.25" customHeight="1">
      <c r="A59" s="95" t="s">
        <v>5</v>
      </c>
      <c r="B59" s="94">
        <v>805</v>
      </c>
      <c r="C59" s="115" t="s">
        <v>134</v>
      </c>
      <c r="D59" s="115" t="s">
        <v>137</v>
      </c>
      <c r="E59" s="74"/>
      <c r="F59" s="74"/>
      <c r="G59" s="74"/>
      <c r="H59" s="74"/>
      <c r="I59" s="94"/>
      <c r="J59" s="91">
        <f>J61+J64+J67</f>
        <v>62.599999999999994</v>
      </c>
    </row>
    <row r="60" spans="1:10" ht="62.25" customHeight="1">
      <c r="A60" s="95" t="s">
        <v>289</v>
      </c>
      <c r="B60" s="71">
        <v>805</v>
      </c>
      <c r="C60" s="73">
        <v>1</v>
      </c>
      <c r="D60" s="73">
        <v>13</v>
      </c>
      <c r="E60" s="74" t="s">
        <v>25</v>
      </c>
      <c r="F60" s="74" t="s">
        <v>34</v>
      </c>
      <c r="G60" s="74" t="s">
        <v>68</v>
      </c>
      <c r="H60" s="74" t="s">
        <v>290</v>
      </c>
      <c r="I60" s="76"/>
      <c r="J60" s="91">
        <f>J61</f>
        <v>22.2</v>
      </c>
    </row>
    <row r="61" spans="1:10" ht="16.5" customHeight="1">
      <c r="A61" s="95" t="s">
        <v>27</v>
      </c>
      <c r="B61" s="71">
        <v>805</v>
      </c>
      <c r="C61" s="73">
        <v>1</v>
      </c>
      <c r="D61" s="73">
        <v>13</v>
      </c>
      <c r="E61" s="74" t="s">
        <v>25</v>
      </c>
      <c r="F61" s="74" t="s">
        <v>34</v>
      </c>
      <c r="G61" s="74" t="s">
        <v>68</v>
      </c>
      <c r="H61" s="74" t="s">
        <v>290</v>
      </c>
      <c r="I61" s="76">
        <v>540</v>
      </c>
      <c r="J61" s="91">
        <v>22.2</v>
      </c>
    </row>
    <row r="62" spans="1:10" ht="79.5" customHeight="1">
      <c r="A62" s="95" t="s">
        <v>291</v>
      </c>
      <c r="B62" s="71">
        <v>805</v>
      </c>
      <c r="C62" s="73">
        <v>1</v>
      </c>
      <c r="D62" s="73">
        <v>13</v>
      </c>
      <c r="E62" s="74" t="s">
        <v>25</v>
      </c>
      <c r="F62" s="74" t="s">
        <v>34</v>
      </c>
      <c r="G62" s="74" t="s">
        <v>68</v>
      </c>
      <c r="H62" s="74" t="s">
        <v>74</v>
      </c>
      <c r="I62" s="76"/>
      <c r="J62" s="91">
        <f>J64</f>
        <v>0.4</v>
      </c>
    </row>
    <row r="63" spans="1:10" ht="34.5" customHeight="1">
      <c r="A63" s="95" t="s">
        <v>275</v>
      </c>
      <c r="B63" s="71">
        <v>805</v>
      </c>
      <c r="C63" s="73">
        <v>1</v>
      </c>
      <c r="D63" s="73">
        <v>13</v>
      </c>
      <c r="E63" s="74" t="s">
        <v>25</v>
      </c>
      <c r="F63" s="74" t="s">
        <v>34</v>
      </c>
      <c r="G63" s="74" t="s">
        <v>68</v>
      </c>
      <c r="H63" s="74" t="s">
        <v>74</v>
      </c>
      <c r="I63" s="76">
        <v>240</v>
      </c>
      <c r="J63" s="91">
        <f>J64</f>
        <v>0.4</v>
      </c>
    </row>
    <row r="64" spans="1:10" ht="36.75" customHeight="1" hidden="1">
      <c r="A64" s="233" t="s">
        <v>179</v>
      </c>
      <c r="B64" s="252">
        <v>805</v>
      </c>
      <c r="C64" s="235">
        <v>1</v>
      </c>
      <c r="D64" s="235">
        <v>13</v>
      </c>
      <c r="E64" s="237" t="s">
        <v>25</v>
      </c>
      <c r="F64" s="237" t="s">
        <v>34</v>
      </c>
      <c r="G64" s="237" t="s">
        <v>68</v>
      </c>
      <c r="H64" s="237" t="s">
        <v>74</v>
      </c>
      <c r="I64" s="253">
        <v>244</v>
      </c>
      <c r="J64" s="153">
        <v>0.4</v>
      </c>
    </row>
    <row r="65" spans="1:10" s="13" customFormat="1" ht="31.5" customHeight="1">
      <c r="A65" s="95" t="s">
        <v>292</v>
      </c>
      <c r="B65" s="71">
        <v>805</v>
      </c>
      <c r="C65" s="73">
        <v>1</v>
      </c>
      <c r="D65" s="73">
        <v>13</v>
      </c>
      <c r="E65" s="74" t="s">
        <v>25</v>
      </c>
      <c r="F65" s="74" t="s">
        <v>34</v>
      </c>
      <c r="G65" s="74" t="s">
        <v>68</v>
      </c>
      <c r="H65" s="74" t="s">
        <v>243</v>
      </c>
      <c r="I65" s="76"/>
      <c r="J65" s="91">
        <f>J66</f>
        <v>40</v>
      </c>
    </row>
    <row r="66" spans="1:10" s="14" customFormat="1" ht="18.75" customHeight="1">
      <c r="A66" s="95" t="s">
        <v>275</v>
      </c>
      <c r="B66" s="71">
        <v>805</v>
      </c>
      <c r="C66" s="73">
        <v>1</v>
      </c>
      <c r="D66" s="73">
        <v>13</v>
      </c>
      <c r="E66" s="74" t="s">
        <v>25</v>
      </c>
      <c r="F66" s="74" t="s">
        <v>34</v>
      </c>
      <c r="G66" s="74" t="s">
        <v>68</v>
      </c>
      <c r="H66" s="74" t="s">
        <v>243</v>
      </c>
      <c r="I66" s="76">
        <v>240</v>
      </c>
      <c r="J66" s="91">
        <f>J67</f>
        <v>40</v>
      </c>
    </row>
    <row r="67" spans="1:10" s="14" customFormat="1" ht="37.5" customHeight="1" hidden="1">
      <c r="A67" s="233" t="s">
        <v>179</v>
      </c>
      <c r="B67" s="252">
        <v>805</v>
      </c>
      <c r="C67" s="235">
        <v>1</v>
      </c>
      <c r="D67" s="235">
        <v>13</v>
      </c>
      <c r="E67" s="237" t="s">
        <v>25</v>
      </c>
      <c r="F67" s="237" t="s">
        <v>34</v>
      </c>
      <c r="G67" s="237" t="s">
        <v>68</v>
      </c>
      <c r="H67" s="237" t="s">
        <v>243</v>
      </c>
      <c r="I67" s="253">
        <v>244</v>
      </c>
      <c r="J67" s="153">
        <v>40</v>
      </c>
    </row>
    <row r="68" spans="1:10" s="14" customFormat="1" ht="16.5" customHeight="1">
      <c r="A68" s="113" t="s">
        <v>15</v>
      </c>
      <c r="B68" s="96">
        <v>805</v>
      </c>
      <c r="C68" s="114" t="s">
        <v>73</v>
      </c>
      <c r="D68" s="114" t="s">
        <v>68</v>
      </c>
      <c r="E68" s="74"/>
      <c r="F68" s="74"/>
      <c r="G68" s="74"/>
      <c r="H68" s="74"/>
      <c r="I68" s="94"/>
      <c r="J68" s="90">
        <f>J69</f>
        <v>79.9</v>
      </c>
    </row>
    <row r="69" spans="1:10" s="10" customFormat="1" ht="34.5" customHeight="1">
      <c r="A69" s="95" t="s">
        <v>293</v>
      </c>
      <c r="B69" s="71">
        <v>805</v>
      </c>
      <c r="C69" s="73">
        <v>2</v>
      </c>
      <c r="D69" s="73">
        <v>3</v>
      </c>
      <c r="E69" s="74" t="s">
        <v>25</v>
      </c>
      <c r="F69" s="74" t="s">
        <v>34</v>
      </c>
      <c r="G69" s="74" t="s">
        <v>68</v>
      </c>
      <c r="H69" s="74" t="s">
        <v>70</v>
      </c>
      <c r="I69" s="76"/>
      <c r="J69" s="91">
        <f>J70</f>
        <v>79.9</v>
      </c>
    </row>
    <row r="70" spans="1:10" ht="32.25" customHeight="1">
      <c r="A70" s="95" t="s">
        <v>273</v>
      </c>
      <c r="B70" s="71">
        <v>805</v>
      </c>
      <c r="C70" s="73">
        <v>2</v>
      </c>
      <c r="D70" s="73">
        <v>3</v>
      </c>
      <c r="E70" s="74" t="s">
        <v>25</v>
      </c>
      <c r="F70" s="74" t="s">
        <v>34</v>
      </c>
      <c r="G70" s="74" t="s">
        <v>68</v>
      </c>
      <c r="H70" s="74" t="s">
        <v>70</v>
      </c>
      <c r="I70" s="76">
        <v>120</v>
      </c>
      <c r="J70" s="91">
        <f>J71+J72</f>
        <v>79.9</v>
      </c>
    </row>
    <row r="71" spans="1:10" ht="45" customHeight="1" hidden="1">
      <c r="A71" s="254" t="s">
        <v>265</v>
      </c>
      <c r="B71" s="255">
        <v>805</v>
      </c>
      <c r="C71" s="256">
        <v>2</v>
      </c>
      <c r="D71" s="256">
        <v>3</v>
      </c>
      <c r="E71" s="257" t="s">
        <v>25</v>
      </c>
      <c r="F71" s="257" t="s">
        <v>34</v>
      </c>
      <c r="G71" s="257" t="s">
        <v>68</v>
      </c>
      <c r="H71" s="257" t="s">
        <v>70</v>
      </c>
      <c r="I71" s="258">
        <v>121</v>
      </c>
      <c r="J71" s="153">
        <v>61.4</v>
      </c>
    </row>
    <row r="72" spans="1:10" ht="86.25" customHeight="1" hidden="1">
      <c r="A72" s="254" t="s">
        <v>266</v>
      </c>
      <c r="B72" s="255">
        <v>805</v>
      </c>
      <c r="C72" s="256">
        <v>2</v>
      </c>
      <c r="D72" s="256">
        <v>3</v>
      </c>
      <c r="E72" s="257" t="s">
        <v>25</v>
      </c>
      <c r="F72" s="257" t="s">
        <v>34</v>
      </c>
      <c r="G72" s="257" t="s">
        <v>68</v>
      </c>
      <c r="H72" s="257" t="s">
        <v>70</v>
      </c>
      <c r="I72" s="258">
        <v>129</v>
      </c>
      <c r="J72" s="153">
        <v>18.5</v>
      </c>
    </row>
    <row r="73" spans="1:10" ht="33.75" customHeight="1">
      <c r="A73" s="113" t="s">
        <v>6</v>
      </c>
      <c r="B73" s="96">
        <v>805</v>
      </c>
      <c r="C73" s="114" t="s">
        <v>138</v>
      </c>
      <c r="D73" s="114" t="s">
        <v>68</v>
      </c>
      <c r="E73" s="74"/>
      <c r="F73" s="74"/>
      <c r="G73" s="74"/>
      <c r="H73" s="74"/>
      <c r="I73" s="94"/>
      <c r="J73" s="90">
        <f>J74</f>
        <v>2.3999999999999995</v>
      </c>
    </row>
    <row r="74" spans="1:10" s="5" customFormat="1" ht="15.75" customHeight="1">
      <c r="A74" s="95" t="s">
        <v>17</v>
      </c>
      <c r="B74" s="94">
        <v>805</v>
      </c>
      <c r="C74" s="115" t="s">
        <v>138</v>
      </c>
      <c r="D74" s="115" t="s">
        <v>139</v>
      </c>
      <c r="E74" s="74"/>
      <c r="F74" s="74"/>
      <c r="G74" s="74"/>
      <c r="H74" s="74"/>
      <c r="I74" s="116"/>
      <c r="J74" s="91">
        <f>J75</f>
        <v>2.3999999999999995</v>
      </c>
    </row>
    <row r="75" spans="1:10" s="5" customFormat="1" ht="32.25" customHeight="1">
      <c r="A75" s="95" t="s">
        <v>294</v>
      </c>
      <c r="B75" s="71">
        <v>805</v>
      </c>
      <c r="C75" s="73">
        <v>3</v>
      </c>
      <c r="D75" s="73">
        <v>10</v>
      </c>
      <c r="E75" s="74" t="s">
        <v>25</v>
      </c>
      <c r="F75" s="74" t="s">
        <v>34</v>
      </c>
      <c r="G75" s="74" t="s">
        <v>68</v>
      </c>
      <c r="H75" s="74" t="s">
        <v>295</v>
      </c>
      <c r="I75" s="259"/>
      <c r="J75" s="91">
        <f>J77</f>
        <v>2.3999999999999995</v>
      </c>
    </row>
    <row r="76" spans="1:10" s="5" customFormat="1" ht="32.25" customHeight="1">
      <c r="A76" s="95" t="s">
        <v>275</v>
      </c>
      <c r="B76" s="71">
        <v>805</v>
      </c>
      <c r="C76" s="73">
        <v>3</v>
      </c>
      <c r="D76" s="73">
        <v>10</v>
      </c>
      <c r="E76" s="74" t="s">
        <v>25</v>
      </c>
      <c r="F76" s="74" t="s">
        <v>34</v>
      </c>
      <c r="G76" s="74" t="s">
        <v>68</v>
      </c>
      <c r="H76" s="74" t="s">
        <v>295</v>
      </c>
      <c r="I76" s="259">
        <v>240</v>
      </c>
      <c r="J76" s="91">
        <f>J77</f>
        <v>2.3999999999999995</v>
      </c>
    </row>
    <row r="77" spans="1:10" s="5" customFormat="1" ht="30.75" customHeight="1" hidden="1">
      <c r="A77" s="233" t="s">
        <v>179</v>
      </c>
      <c r="B77" s="252">
        <v>805</v>
      </c>
      <c r="C77" s="235">
        <v>3</v>
      </c>
      <c r="D77" s="235">
        <v>10</v>
      </c>
      <c r="E77" s="237" t="s">
        <v>25</v>
      </c>
      <c r="F77" s="237" t="s">
        <v>34</v>
      </c>
      <c r="G77" s="237" t="s">
        <v>68</v>
      </c>
      <c r="H77" s="237" t="s">
        <v>295</v>
      </c>
      <c r="I77" s="258">
        <v>244</v>
      </c>
      <c r="J77" s="288">
        <f>17.7-13.5-1.8</f>
        <v>2.3999999999999995</v>
      </c>
    </row>
    <row r="78" spans="1:10" s="48" customFormat="1" ht="18.75" customHeight="1">
      <c r="A78" s="100" t="s">
        <v>308</v>
      </c>
      <c r="B78" s="261">
        <v>805</v>
      </c>
      <c r="C78" s="262">
        <v>4</v>
      </c>
      <c r="D78" s="262">
        <v>0</v>
      </c>
      <c r="E78" s="74"/>
      <c r="F78" s="74"/>
      <c r="G78" s="74"/>
      <c r="H78" s="74"/>
      <c r="I78" s="259"/>
      <c r="J78" s="90">
        <f>J79</f>
        <v>194.9</v>
      </c>
    </row>
    <row r="79" spans="1:10" s="48" customFormat="1" ht="18" customHeight="1">
      <c r="A79" s="263" t="s">
        <v>309</v>
      </c>
      <c r="B79" s="264">
        <v>805</v>
      </c>
      <c r="C79" s="265">
        <v>4</v>
      </c>
      <c r="D79" s="265">
        <v>9</v>
      </c>
      <c r="E79" s="74"/>
      <c r="F79" s="74"/>
      <c r="G79" s="74"/>
      <c r="H79" s="74"/>
      <c r="I79" s="76"/>
      <c r="J79" s="91">
        <f>J80</f>
        <v>194.9</v>
      </c>
    </row>
    <row r="80" spans="1:10" s="48" customFormat="1" ht="54.75" customHeight="1">
      <c r="A80" s="266" t="s">
        <v>310</v>
      </c>
      <c r="B80" s="71">
        <v>805</v>
      </c>
      <c r="C80" s="73">
        <v>4</v>
      </c>
      <c r="D80" s="73">
        <v>9</v>
      </c>
      <c r="E80" s="74" t="s">
        <v>25</v>
      </c>
      <c r="F80" s="74" t="s">
        <v>34</v>
      </c>
      <c r="G80" s="74" t="s">
        <v>68</v>
      </c>
      <c r="H80" s="74" t="s">
        <v>311</v>
      </c>
      <c r="I80" s="76"/>
      <c r="J80" s="91">
        <f>J81</f>
        <v>194.9</v>
      </c>
    </row>
    <row r="81" spans="1:10" s="48" customFormat="1" ht="36.75" customHeight="1">
      <c r="A81" s="95" t="s">
        <v>275</v>
      </c>
      <c r="B81" s="71">
        <v>805</v>
      </c>
      <c r="C81" s="73">
        <v>4</v>
      </c>
      <c r="D81" s="73">
        <v>9</v>
      </c>
      <c r="E81" s="74" t="s">
        <v>25</v>
      </c>
      <c r="F81" s="74" t="s">
        <v>34</v>
      </c>
      <c r="G81" s="74" t="s">
        <v>68</v>
      </c>
      <c r="H81" s="74" t="s">
        <v>311</v>
      </c>
      <c r="I81" s="76">
        <v>240</v>
      </c>
      <c r="J81" s="91">
        <f>J82</f>
        <v>194.9</v>
      </c>
    </row>
    <row r="82" spans="1:10" s="48" customFormat="1" ht="36.75" customHeight="1" hidden="1">
      <c r="A82" s="233" t="s">
        <v>179</v>
      </c>
      <c r="B82" s="252">
        <v>805</v>
      </c>
      <c r="C82" s="235">
        <v>4</v>
      </c>
      <c r="D82" s="235">
        <v>9</v>
      </c>
      <c r="E82" s="237" t="s">
        <v>25</v>
      </c>
      <c r="F82" s="237" t="s">
        <v>34</v>
      </c>
      <c r="G82" s="237" t="s">
        <v>68</v>
      </c>
      <c r="H82" s="237" t="s">
        <v>311</v>
      </c>
      <c r="I82" s="253">
        <v>244</v>
      </c>
      <c r="J82" s="153">
        <v>194.9</v>
      </c>
    </row>
    <row r="83" spans="1:10" s="5" customFormat="1" ht="16.5" customHeight="1">
      <c r="A83" s="113" t="s">
        <v>7</v>
      </c>
      <c r="B83" s="96">
        <v>805</v>
      </c>
      <c r="C83" s="114" t="s">
        <v>140</v>
      </c>
      <c r="D83" s="114" t="s">
        <v>68</v>
      </c>
      <c r="E83" s="74"/>
      <c r="F83" s="74"/>
      <c r="G83" s="74"/>
      <c r="H83" s="74"/>
      <c r="I83" s="96"/>
      <c r="J83" s="90">
        <f>J84+J88+J95</f>
        <v>326.9</v>
      </c>
    </row>
    <row r="84" spans="1:10" s="5" customFormat="1" ht="15" customHeight="1">
      <c r="A84" s="113" t="s">
        <v>61</v>
      </c>
      <c r="B84" s="94">
        <v>805</v>
      </c>
      <c r="C84" s="114" t="s">
        <v>140</v>
      </c>
      <c r="D84" s="114" t="s">
        <v>134</v>
      </c>
      <c r="E84" s="74"/>
      <c r="F84" s="74"/>
      <c r="G84" s="74"/>
      <c r="H84" s="74"/>
      <c r="I84" s="96"/>
      <c r="J84" s="90">
        <f>J85</f>
        <v>17.3</v>
      </c>
    </row>
    <row r="85" spans="1:10" s="48" customFormat="1" ht="84.75" customHeight="1">
      <c r="A85" s="95" t="s">
        <v>296</v>
      </c>
      <c r="B85" s="71">
        <v>805</v>
      </c>
      <c r="C85" s="73">
        <v>5</v>
      </c>
      <c r="D85" s="73">
        <v>1</v>
      </c>
      <c r="E85" s="74" t="s">
        <v>25</v>
      </c>
      <c r="F85" s="74" t="s">
        <v>34</v>
      </c>
      <c r="G85" s="74" t="s">
        <v>68</v>
      </c>
      <c r="H85" s="74" t="s">
        <v>297</v>
      </c>
      <c r="I85" s="205"/>
      <c r="J85" s="91">
        <f>J86</f>
        <v>17.3</v>
      </c>
    </row>
    <row r="86" spans="1:10" s="48" customFormat="1" ht="33" customHeight="1">
      <c r="A86" s="95" t="s">
        <v>275</v>
      </c>
      <c r="B86" s="71">
        <v>805</v>
      </c>
      <c r="C86" s="73">
        <v>5</v>
      </c>
      <c r="D86" s="73">
        <v>1</v>
      </c>
      <c r="E86" s="74" t="s">
        <v>25</v>
      </c>
      <c r="F86" s="74" t="s">
        <v>34</v>
      </c>
      <c r="G86" s="74" t="s">
        <v>68</v>
      </c>
      <c r="H86" s="74" t="s">
        <v>297</v>
      </c>
      <c r="I86" s="76">
        <v>240</v>
      </c>
      <c r="J86" s="91">
        <f>J87</f>
        <v>17.3</v>
      </c>
    </row>
    <row r="87" spans="1:10" s="48" customFormat="1" ht="30.75" customHeight="1" hidden="1">
      <c r="A87" s="233" t="s">
        <v>179</v>
      </c>
      <c r="B87" s="252">
        <v>811</v>
      </c>
      <c r="C87" s="235">
        <v>5</v>
      </c>
      <c r="D87" s="235">
        <v>1</v>
      </c>
      <c r="E87" s="237" t="s">
        <v>25</v>
      </c>
      <c r="F87" s="237" t="s">
        <v>34</v>
      </c>
      <c r="G87" s="237" t="s">
        <v>68</v>
      </c>
      <c r="H87" s="237" t="s">
        <v>297</v>
      </c>
      <c r="I87" s="253">
        <v>244</v>
      </c>
      <c r="J87" s="153">
        <v>17.3</v>
      </c>
    </row>
    <row r="88" spans="1:10" s="48" customFormat="1" ht="16.5" customHeight="1">
      <c r="A88" s="113" t="s">
        <v>85</v>
      </c>
      <c r="B88" s="96">
        <v>805</v>
      </c>
      <c r="C88" s="114" t="s">
        <v>140</v>
      </c>
      <c r="D88" s="114" t="s">
        <v>73</v>
      </c>
      <c r="E88" s="74"/>
      <c r="F88" s="74"/>
      <c r="G88" s="74"/>
      <c r="H88" s="74"/>
      <c r="I88" s="94" t="s">
        <v>104</v>
      </c>
      <c r="J88" s="90">
        <f>J89</f>
        <v>160</v>
      </c>
    </row>
    <row r="89" spans="1:10" ht="67.5" customHeight="1">
      <c r="A89" s="219" t="s">
        <v>298</v>
      </c>
      <c r="B89" s="71">
        <v>805</v>
      </c>
      <c r="C89" s="73">
        <v>5</v>
      </c>
      <c r="D89" s="73">
        <v>2</v>
      </c>
      <c r="E89" s="74" t="s">
        <v>25</v>
      </c>
      <c r="F89" s="74" t="s">
        <v>34</v>
      </c>
      <c r="G89" s="74" t="s">
        <v>68</v>
      </c>
      <c r="H89" s="74" t="s">
        <v>299</v>
      </c>
      <c r="I89" s="94" t="s">
        <v>104</v>
      </c>
      <c r="J89" s="91">
        <f>J94+J92+J91</f>
        <v>160</v>
      </c>
    </row>
    <row r="90" spans="1:10" ht="33" customHeight="1">
      <c r="A90" s="95" t="s">
        <v>273</v>
      </c>
      <c r="B90" s="71">
        <v>805</v>
      </c>
      <c r="C90" s="73">
        <v>5</v>
      </c>
      <c r="D90" s="73">
        <v>2</v>
      </c>
      <c r="E90" s="74" t="s">
        <v>25</v>
      </c>
      <c r="F90" s="74" t="s">
        <v>34</v>
      </c>
      <c r="G90" s="74" t="s">
        <v>68</v>
      </c>
      <c r="H90" s="74" t="s">
        <v>299</v>
      </c>
      <c r="I90" s="94">
        <v>120</v>
      </c>
      <c r="J90" s="91">
        <f>J91+J92</f>
        <v>64.3</v>
      </c>
    </row>
    <row r="91" spans="1:10" ht="18.75" customHeight="1" hidden="1">
      <c r="A91" s="233" t="s">
        <v>113</v>
      </c>
      <c r="B91" s="252">
        <v>805</v>
      </c>
      <c r="C91" s="235">
        <v>5</v>
      </c>
      <c r="D91" s="235">
        <v>2</v>
      </c>
      <c r="E91" s="237" t="s">
        <v>25</v>
      </c>
      <c r="F91" s="237" t="s">
        <v>34</v>
      </c>
      <c r="G91" s="237" t="s">
        <v>68</v>
      </c>
      <c r="H91" s="237" t="s">
        <v>299</v>
      </c>
      <c r="I91" s="117">
        <v>121</v>
      </c>
      <c r="J91" s="153">
        <v>49.4</v>
      </c>
    </row>
    <row r="92" spans="1:10" ht="51" customHeight="1" hidden="1">
      <c r="A92" s="233" t="s">
        <v>114</v>
      </c>
      <c r="B92" s="252">
        <v>805</v>
      </c>
      <c r="C92" s="235">
        <v>5</v>
      </c>
      <c r="D92" s="235">
        <v>2</v>
      </c>
      <c r="E92" s="237" t="s">
        <v>25</v>
      </c>
      <c r="F92" s="237" t="s">
        <v>34</v>
      </c>
      <c r="G92" s="237" t="s">
        <v>68</v>
      </c>
      <c r="H92" s="237" t="s">
        <v>299</v>
      </c>
      <c r="I92" s="117">
        <v>129</v>
      </c>
      <c r="J92" s="153">
        <v>14.9</v>
      </c>
    </row>
    <row r="93" spans="1:10" ht="34.5" customHeight="1">
      <c r="A93" s="95" t="s">
        <v>275</v>
      </c>
      <c r="B93" s="71">
        <v>805</v>
      </c>
      <c r="C93" s="73">
        <v>5</v>
      </c>
      <c r="D93" s="73">
        <v>1</v>
      </c>
      <c r="E93" s="74" t="s">
        <v>25</v>
      </c>
      <c r="F93" s="74" t="s">
        <v>34</v>
      </c>
      <c r="G93" s="74" t="s">
        <v>68</v>
      </c>
      <c r="H93" s="74" t="s">
        <v>299</v>
      </c>
      <c r="I93" s="76">
        <v>240</v>
      </c>
      <c r="J93" s="91">
        <f>J94</f>
        <v>95.7</v>
      </c>
    </row>
    <row r="94" spans="1:10" ht="31.5" customHeight="1" hidden="1">
      <c r="A94" s="233" t="s">
        <v>117</v>
      </c>
      <c r="B94" s="252">
        <v>805</v>
      </c>
      <c r="C94" s="235">
        <v>5</v>
      </c>
      <c r="D94" s="235">
        <v>2</v>
      </c>
      <c r="E94" s="237" t="s">
        <v>25</v>
      </c>
      <c r="F94" s="237" t="s">
        <v>34</v>
      </c>
      <c r="G94" s="237" t="s">
        <v>68</v>
      </c>
      <c r="H94" s="237" t="s">
        <v>299</v>
      </c>
      <c r="I94" s="117">
        <v>244</v>
      </c>
      <c r="J94" s="153">
        <v>95.7</v>
      </c>
    </row>
    <row r="95" spans="1:10" ht="15.75" customHeight="1">
      <c r="A95" s="113" t="s">
        <v>8</v>
      </c>
      <c r="B95" s="96">
        <v>805</v>
      </c>
      <c r="C95" s="114" t="s">
        <v>140</v>
      </c>
      <c r="D95" s="114" t="s">
        <v>138</v>
      </c>
      <c r="E95" s="74"/>
      <c r="F95" s="74"/>
      <c r="G95" s="74"/>
      <c r="H95" s="74"/>
      <c r="I95" s="94"/>
      <c r="J95" s="90">
        <f>J98+J101+J104+J107</f>
        <v>149.6</v>
      </c>
    </row>
    <row r="96" spans="1:10" ht="17.25" customHeight="1">
      <c r="A96" s="218" t="s">
        <v>300</v>
      </c>
      <c r="B96" s="71">
        <v>805</v>
      </c>
      <c r="C96" s="73">
        <v>5</v>
      </c>
      <c r="D96" s="73">
        <v>3</v>
      </c>
      <c r="E96" s="74" t="s">
        <v>25</v>
      </c>
      <c r="F96" s="74" t="s">
        <v>34</v>
      </c>
      <c r="G96" s="74" t="s">
        <v>68</v>
      </c>
      <c r="H96" s="74" t="s">
        <v>264</v>
      </c>
      <c r="I96" s="76"/>
      <c r="J96" s="91">
        <f>J98</f>
        <v>86.1</v>
      </c>
    </row>
    <row r="97" spans="1:10" ht="17.25" customHeight="1">
      <c r="A97" s="95" t="s">
        <v>275</v>
      </c>
      <c r="B97" s="71">
        <v>805</v>
      </c>
      <c r="C97" s="73">
        <v>5</v>
      </c>
      <c r="D97" s="73">
        <v>3</v>
      </c>
      <c r="E97" s="74" t="s">
        <v>25</v>
      </c>
      <c r="F97" s="74" t="s">
        <v>34</v>
      </c>
      <c r="G97" s="74" t="s">
        <v>68</v>
      </c>
      <c r="H97" s="74" t="s">
        <v>264</v>
      </c>
      <c r="I97" s="76">
        <v>240</v>
      </c>
      <c r="J97" s="91">
        <f>J98</f>
        <v>86.1</v>
      </c>
    </row>
    <row r="98" spans="1:10" ht="33.75" customHeight="1" hidden="1">
      <c r="A98" s="260" t="s">
        <v>117</v>
      </c>
      <c r="B98" s="252">
        <v>805</v>
      </c>
      <c r="C98" s="235">
        <v>5</v>
      </c>
      <c r="D98" s="235">
        <v>3</v>
      </c>
      <c r="E98" s="237" t="s">
        <v>25</v>
      </c>
      <c r="F98" s="237" t="s">
        <v>34</v>
      </c>
      <c r="G98" s="237" t="s">
        <v>68</v>
      </c>
      <c r="H98" s="237" t="s">
        <v>264</v>
      </c>
      <c r="I98" s="253">
        <v>244</v>
      </c>
      <c r="J98" s="153">
        <v>86.1</v>
      </c>
    </row>
    <row r="99" spans="1:10" ht="15" customHeight="1">
      <c r="A99" s="218" t="s">
        <v>300</v>
      </c>
      <c r="B99" s="71">
        <v>805</v>
      </c>
      <c r="C99" s="73">
        <v>5</v>
      </c>
      <c r="D99" s="73">
        <v>3</v>
      </c>
      <c r="E99" s="74" t="s">
        <v>25</v>
      </c>
      <c r="F99" s="74" t="s">
        <v>34</v>
      </c>
      <c r="G99" s="74" t="s">
        <v>68</v>
      </c>
      <c r="H99" s="74" t="s">
        <v>301</v>
      </c>
      <c r="I99" s="76"/>
      <c r="J99" s="92">
        <f>J101</f>
        <v>55.7</v>
      </c>
    </row>
    <row r="100" spans="1:10" ht="15" customHeight="1">
      <c r="A100" s="95" t="s">
        <v>275</v>
      </c>
      <c r="B100" s="71">
        <v>805</v>
      </c>
      <c r="C100" s="73">
        <v>5</v>
      </c>
      <c r="D100" s="73">
        <v>3</v>
      </c>
      <c r="E100" s="74" t="s">
        <v>25</v>
      </c>
      <c r="F100" s="74" t="s">
        <v>34</v>
      </c>
      <c r="G100" s="74" t="s">
        <v>68</v>
      </c>
      <c r="H100" s="74" t="s">
        <v>301</v>
      </c>
      <c r="I100" s="76">
        <v>240</v>
      </c>
      <c r="J100" s="92">
        <f>J99</f>
        <v>55.7</v>
      </c>
    </row>
    <row r="101" spans="1:10" ht="31.5" hidden="1">
      <c r="A101" s="254" t="s">
        <v>179</v>
      </c>
      <c r="B101" s="252">
        <v>805</v>
      </c>
      <c r="C101" s="235">
        <v>5</v>
      </c>
      <c r="D101" s="235">
        <v>3</v>
      </c>
      <c r="E101" s="237" t="s">
        <v>25</v>
      </c>
      <c r="F101" s="237" t="s">
        <v>34</v>
      </c>
      <c r="G101" s="237" t="s">
        <v>68</v>
      </c>
      <c r="H101" s="237" t="s">
        <v>301</v>
      </c>
      <c r="I101" s="253">
        <v>244</v>
      </c>
      <c r="J101" s="153">
        <v>55.7</v>
      </c>
    </row>
    <row r="102" spans="1:10" s="49" customFormat="1" ht="18.75" customHeight="1">
      <c r="A102" s="95" t="s">
        <v>302</v>
      </c>
      <c r="B102" s="71">
        <v>805</v>
      </c>
      <c r="C102" s="73">
        <v>5</v>
      </c>
      <c r="D102" s="73">
        <v>3</v>
      </c>
      <c r="E102" s="74" t="s">
        <v>25</v>
      </c>
      <c r="F102" s="74" t="s">
        <v>34</v>
      </c>
      <c r="G102" s="74" t="s">
        <v>68</v>
      </c>
      <c r="H102" s="74" t="s">
        <v>303</v>
      </c>
      <c r="I102" s="76"/>
      <c r="J102" s="92">
        <f>J104</f>
        <v>1.1</v>
      </c>
    </row>
    <row r="103" spans="1:10" s="49" customFormat="1" ht="18.75" customHeight="1">
      <c r="A103" s="95" t="s">
        <v>275</v>
      </c>
      <c r="B103" s="71">
        <v>805</v>
      </c>
      <c r="C103" s="73">
        <v>5</v>
      </c>
      <c r="D103" s="73">
        <v>3</v>
      </c>
      <c r="E103" s="74" t="s">
        <v>25</v>
      </c>
      <c r="F103" s="74" t="s">
        <v>34</v>
      </c>
      <c r="G103" s="74" t="s">
        <v>68</v>
      </c>
      <c r="H103" s="74" t="s">
        <v>303</v>
      </c>
      <c r="I103" s="76">
        <v>240</v>
      </c>
      <c r="J103" s="92">
        <f>J104</f>
        <v>1.1</v>
      </c>
    </row>
    <row r="104" spans="1:10" ht="32.25" customHeight="1" hidden="1">
      <c r="A104" s="254" t="s">
        <v>179</v>
      </c>
      <c r="B104" s="252">
        <v>805</v>
      </c>
      <c r="C104" s="235">
        <v>5</v>
      </c>
      <c r="D104" s="235">
        <v>3</v>
      </c>
      <c r="E104" s="237" t="s">
        <v>25</v>
      </c>
      <c r="F104" s="237" t="s">
        <v>34</v>
      </c>
      <c r="G104" s="237" t="s">
        <v>68</v>
      </c>
      <c r="H104" s="237" t="s">
        <v>303</v>
      </c>
      <c r="I104" s="253">
        <v>244</v>
      </c>
      <c r="J104" s="288">
        <f>2-0.9</f>
        <v>1.1</v>
      </c>
    </row>
    <row r="105" spans="1:10" ht="31.5" customHeight="1">
      <c r="A105" s="95" t="s">
        <v>304</v>
      </c>
      <c r="B105" s="71">
        <v>805</v>
      </c>
      <c r="C105" s="73">
        <v>5</v>
      </c>
      <c r="D105" s="73">
        <v>3</v>
      </c>
      <c r="E105" s="74" t="s">
        <v>25</v>
      </c>
      <c r="F105" s="74" t="s">
        <v>34</v>
      </c>
      <c r="G105" s="74" t="s">
        <v>68</v>
      </c>
      <c r="H105" s="74" t="s">
        <v>305</v>
      </c>
      <c r="I105" s="76"/>
      <c r="J105" s="92">
        <f>J107</f>
        <v>6.699999999999998</v>
      </c>
    </row>
    <row r="106" spans="1:10" ht="31.5" customHeight="1">
      <c r="A106" s="95" t="s">
        <v>275</v>
      </c>
      <c r="B106" s="71">
        <v>805</v>
      </c>
      <c r="C106" s="73">
        <v>5</v>
      </c>
      <c r="D106" s="73">
        <v>3</v>
      </c>
      <c r="E106" s="74" t="s">
        <v>25</v>
      </c>
      <c r="F106" s="74" t="s">
        <v>34</v>
      </c>
      <c r="G106" s="74" t="s">
        <v>68</v>
      </c>
      <c r="H106" s="74" t="s">
        <v>305</v>
      </c>
      <c r="I106" s="76">
        <v>240</v>
      </c>
      <c r="J106" s="92">
        <f>J107</f>
        <v>6.699999999999998</v>
      </c>
    </row>
    <row r="107" spans="1:10" s="2" customFormat="1" ht="31.5" hidden="1">
      <c r="A107" s="254" t="s">
        <v>179</v>
      </c>
      <c r="B107" s="252">
        <v>805</v>
      </c>
      <c r="C107" s="235">
        <v>5</v>
      </c>
      <c r="D107" s="235">
        <v>3</v>
      </c>
      <c r="E107" s="237" t="s">
        <v>25</v>
      </c>
      <c r="F107" s="237" t="s">
        <v>34</v>
      </c>
      <c r="G107" s="237" t="s">
        <v>68</v>
      </c>
      <c r="H107" s="237" t="s">
        <v>305</v>
      </c>
      <c r="I107" s="253">
        <v>244</v>
      </c>
      <c r="J107" s="288">
        <f>50-38.1-5.2</f>
        <v>6.699999999999998</v>
      </c>
    </row>
    <row r="108" spans="1:10" s="2" customFormat="1" ht="34.5" customHeight="1" hidden="1">
      <c r="A108" s="220" t="s">
        <v>235</v>
      </c>
      <c r="B108" s="221">
        <v>805</v>
      </c>
      <c r="C108" s="222">
        <v>5</v>
      </c>
      <c r="D108" s="222">
        <v>3</v>
      </c>
      <c r="E108" s="223" t="s">
        <v>176</v>
      </c>
      <c r="F108" s="223" t="s">
        <v>177</v>
      </c>
      <c r="G108" s="223" t="s">
        <v>134</v>
      </c>
      <c r="H108" s="223" t="s">
        <v>178</v>
      </c>
      <c r="I108" s="224"/>
      <c r="J108" s="90">
        <f>J109</f>
        <v>0</v>
      </c>
    </row>
    <row r="109" spans="1:10" s="2" customFormat="1" ht="36.75" customHeight="1" hidden="1">
      <c r="A109" s="113" t="s">
        <v>179</v>
      </c>
      <c r="B109" s="225">
        <v>805</v>
      </c>
      <c r="C109" s="226">
        <v>5</v>
      </c>
      <c r="D109" s="226">
        <v>3</v>
      </c>
      <c r="E109" s="223" t="s">
        <v>176</v>
      </c>
      <c r="F109" s="223" t="s">
        <v>177</v>
      </c>
      <c r="G109" s="223" t="s">
        <v>134</v>
      </c>
      <c r="H109" s="223" t="s">
        <v>178</v>
      </c>
      <c r="I109" s="224">
        <v>244</v>
      </c>
      <c r="J109" s="90">
        <v>0</v>
      </c>
    </row>
    <row r="110" spans="1:10" s="118" customFormat="1" ht="21" customHeight="1" hidden="1">
      <c r="A110" s="220" t="s">
        <v>180</v>
      </c>
      <c r="B110" s="221">
        <v>805</v>
      </c>
      <c r="C110" s="222">
        <v>5</v>
      </c>
      <c r="D110" s="222">
        <v>3</v>
      </c>
      <c r="E110" s="223" t="s">
        <v>181</v>
      </c>
      <c r="F110" s="223" t="s">
        <v>182</v>
      </c>
      <c r="G110" s="223" t="s">
        <v>72</v>
      </c>
      <c r="H110" s="223" t="s">
        <v>183</v>
      </c>
      <c r="I110" s="224"/>
      <c r="J110" s="90">
        <v>0</v>
      </c>
    </row>
    <row r="111" spans="1:10" s="118" customFormat="1" ht="36.75" customHeight="1" hidden="1">
      <c r="A111" s="113" t="s">
        <v>179</v>
      </c>
      <c r="B111" s="225">
        <v>805</v>
      </c>
      <c r="C111" s="226">
        <v>5</v>
      </c>
      <c r="D111" s="226">
        <v>3</v>
      </c>
      <c r="E111" s="223" t="s">
        <v>181</v>
      </c>
      <c r="F111" s="223" t="s">
        <v>182</v>
      </c>
      <c r="G111" s="223" t="s">
        <v>72</v>
      </c>
      <c r="H111" s="223" t="s">
        <v>183</v>
      </c>
      <c r="I111" s="224">
        <v>244</v>
      </c>
      <c r="J111" s="90">
        <v>0</v>
      </c>
    </row>
    <row r="112" spans="1:10" ht="31.5" hidden="1">
      <c r="A112" s="220" t="s">
        <v>129</v>
      </c>
      <c r="B112" s="96">
        <v>805</v>
      </c>
      <c r="C112" s="227" t="s">
        <v>140</v>
      </c>
      <c r="D112" s="227" t="s">
        <v>138</v>
      </c>
      <c r="E112" s="204" t="s">
        <v>250</v>
      </c>
      <c r="F112" s="204" t="s">
        <v>34</v>
      </c>
      <c r="G112" s="204" t="s">
        <v>68</v>
      </c>
      <c r="H112" s="204" t="s">
        <v>90</v>
      </c>
      <c r="I112" s="228"/>
      <c r="J112" s="229">
        <f>J113</f>
        <v>0</v>
      </c>
    </row>
    <row r="113" spans="1:10" ht="31.5" hidden="1">
      <c r="A113" s="113" t="s">
        <v>117</v>
      </c>
      <c r="B113" s="96">
        <v>805</v>
      </c>
      <c r="C113" s="114" t="s">
        <v>140</v>
      </c>
      <c r="D113" s="114" t="s">
        <v>138</v>
      </c>
      <c r="E113" s="204" t="s">
        <v>250</v>
      </c>
      <c r="F113" s="204" t="s">
        <v>34</v>
      </c>
      <c r="G113" s="204" t="s">
        <v>68</v>
      </c>
      <c r="H113" s="204" t="s">
        <v>90</v>
      </c>
      <c r="I113" s="96">
        <v>244</v>
      </c>
      <c r="J113" s="90">
        <v>0</v>
      </c>
    </row>
    <row r="114" spans="1:10" ht="15.75">
      <c r="A114" s="113" t="s">
        <v>45</v>
      </c>
      <c r="B114" s="96">
        <v>805</v>
      </c>
      <c r="C114" s="114" t="s">
        <v>141</v>
      </c>
      <c r="D114" s="114" t="s">
        <v>68</v>
      </c>
      <c r="E114" s="74"/>
      <c r="F114" s="74"/>
      <c r="G114" s="74"/>
      <c r="H114" s="74"/>
      <c r="I114" s="96"/>
      <c r="J114" s="90">
        <f>J115</f>
        <v>1</v>
      </c>
    </row>
    <row r="115" spans="1:10" ht="15.75">
      <c r="A115" s="95" t="s">
        <v>109</v>
      </c>
      <c r="B115" s="94">
        <v>805</v>
      </c>
      <c r="C115" s="115" t="s">
        <v>141</v>
      </c>
      <c r="D115" s="115" t="s">
        <v>141</v>
      </c>
      <c r="E115" s="74"/>
      <c r="F115" s="74"/>
      <c r="G115" s="74"/>
      <c r="H115" s="74"/>
      <c r="I115" s="96"/>
      <c r="J115" s="91">
        <f>J116</f>
        <v>1</v>
      </c>
    </row>
    <row r="116" spans="1:10" ht="47.25">
      <c r="A116" s="102" t="s">
        <v>306</v>
      </c>
      <c r="B116" s="71">
        <v>805</v>
      </c>
      <c r="C116" s="73">
        <v>7</v>
      </c>
      <c r="D116" s="73">
        <v>7</v>
      </c>
      <c r="E116" s="74" t="s">
        <v>25</v>
      </c>
      <c r="F116" s="74" t="s">
        <v>34</v>
      </c>
      <c r="G116" s="74" t="s">
        <v>68</v>
      </c>
      <c r="H116" s="74" t="s">
        <v>307</v>
      </c>
      <c r="I116" s="76"/>
      <c r="J116" s="91">
        <f>J117</f>
        <v>1</v>
      </c>
    </row>
    <row r="117" spans="1:10" ht="15" customHeight="1">
      <c r="A117" s="95" t="s">
        <v>27</v>
      </c>
      <c r="B117" s="71">
        <v>805</v>
      </c>
      <c r="C117" s="73">
        <v>7</v>
      </c>
      <c r="D117" s="73">
        <v>7</v>
      </c>
      <c r="E117" s="74" t="s">
        <v>25</v>
      </c>
      <c r="F117" s="74" t="s">
        <v>34</v>
      </c>
      <c r="G117" s="74" t="s">
        <v>68</v>
      </c>
      <c r="H117" s="74" t="s">
        <v>307</v>
      </c>
      <c r="I117" s="76">
        <v>540</v>
      </c>
      <c r="J117" s="91">
        <v>1</v>
      </c>
    </row>
    <row r="118" spans="1:10" ht="15" customHeight="1" hidden="1">
      <c r="A118" s="113" t="s">
        <v>18</v>
      </c>
      <c r="B118" s="96">
        <v>805</v>
      </c>
      <c r="C118" s="114" t="s">
        <v>142</v>
      </c>
      <c r="D118" s="114" t="s">
        <v>68</v>
      </c>
      <c r="E118" s="73"/>
      <c r="F118" s="74"/>
      <c r="G118" s="74"/>
      <c r="H118" s="74"/>
      <c r="I118" s="94"/>
      <c r="J118" s="90">
        <f>J119</f>
        <v>0</v>
      </c>
    </row>
    <row r="119" spans="1:10" ht="17.25" customHeight="1" hidden="1">
      <c r="A119" s="95" t="s">
        <v>9</v>
      </c>
      <c r="B119" s="94">
        <v>805</v>
      </c>
      <c r="C119" s="115" t="s">
        <v>142</v>
      </c>
      <c r="D119" s="115" t="s">
        <v>134</v>
      </c>
      <c r="E119" s="73"/>
      <c r="F119" s="74"/>
      <c r="G119" s="74"/>
      <c r="H119" s="74"/>
      <c r="I119" s="94"/>
      <c r="J119" s="91">
        <f>J121+J125</f>
        <v>0</v>
      </c>
    </row>
    <row r="120" spans="1:10" s="13" customFormat="1" ht="33" customHeight="1" hidden="1">
      <c r="A120" s="95" t="s">
        <v>269</v>
      </c>
      <c r="B120" s="94">
        <v>805</v>
      </c>
      <c r="C120" s="115" t="s">
        <v>142</v>
      </c>
      <c r="D120" s="115" t="s">
        <v>134</v>
      </c>
      <c r="E120" s="73">
        <v>82</v>
      </c>
      <c r="F120" s="74">
        <v>0</v>
      </c>
      <c r="G120" s="74" t="s">
        <v>68</v>
      </c>
      <c r="H120" s="74" t="s">
        <v>143</v>
      </c>
      <c r="I120" s="94"/>
      <c r="J120" s="91">
        <f>J121</f>
        <v>0</v>
      </c>
    </row>
    <row r="121" spans="1:10" s="14" customFormat="1" ht="32.25" customHeight="1" hidden="1">
      <c r="A121" s="95" t="s">
        <v>117</v>
      </c>
      <c r="B121" s="94">
        <v>805</v>
      </c>
      <c r="C121" s="115" t="s">
        <v>142</v>
      </c>
      <c r="D121" s="115" t="s">
        <v>134</v>
      </c>
      <c r="E121" s="73">
        <v>82</v>
      </c>
      <c r="F121" s="74">
        <v>0</v>
      </c>
      <c r="G121" s="74" t="s">
        <v>68</v>
      </c>
      <c r="H121" s="74" t="s">
        <v>143</v>
      </c>
      <c r="I121" s="94">
        <v>244</v>
      </c>
      <c r="J121" s="153">
        <v>0</v>
      </c>
    </row>
    <row r="122" spans="1:10" s="14" customFormat="1" ht="80.25" customHeight="1" hidden="1">
      <c r="A122" s="95" t="s">
        <v>120</v>
      </c>
      <c r="B122" s="94">
        <v>805</v>
      </c>
      <c r="C122" s="115" t="s">
        <v>142</v>
      </c>
      <c r="D122" s="115" t="s">
        <v>134</v>
      </c>
      <c r="E122" s="73">
        <v>89</v>
      </c>
      <c r="F122" s="74">
        <v>0</v>
      </c>
      <c r="G122" s="74" t="s">
        <v>68</v>
      </c>
      <c r="H122" s="74" t="s">
        <v>252</v>
      </c>
      <c r="I122" s="94"/>
      <c r="J122" s="153">
        <f>J123</f>
        <v>0</v>
      </c>
    </row>
    <row r="123" spans="1:10" s="14" customFormat="1" ht="47.25" customHeight="1" hidden="1">
      <c r="A123" s="95" t="s">
        <v>160</v>
      </c>
      <c r="B123" s="94">
        <v>805</v>
      </c>
      <c r="C123" s="115" t="s">
        <v>142</v>
      </c>
      <c r="D123" s="115" t="s">
        <v>134</v>
      </c>
      <c r="E123" s="73">
        <v>89</v>
      </c>
      <c r="F123" s="74" t="s">
        <v>34</v>
      </c>
      <c r="G123" s="74" t="s">
        <v>68</v>
      </c>
      <c r="H123" s="74" t="s">
        <v>252</v>
      </c>
      <c r="I123" s="94"/>
      <c r="J123" s="153">
        <f>J124</f>
        <v>0</v>
      </c>
    </row>
    <row r="124" spans="1:10" s="14" customFormat="1" ht="16.5" customHeight="1" hidden="1">
      <c r="A124" s="95" t="s">
        <v>27</v>
      </c>
      <c r="B124" s="94">
        <v>805</v>
      </c>
      <c r="C124" s="115" t="s">
        <v>142</v>
      </c>
      <c r="D124" s="115" t="s">
        <v>134</v>
      </c>
      <c r="E124" s="73">
        <v>82</v>
      </c>
      <c r="F124" s="74" t="s">
        <v>253</v>
      </c>
      <c r="G124" s="74" t="s">
        <v>68</v>
      </c>
      <c r="H124" s="74" t="s">
        <v>252</v>
      </c>
      <c r="I124" s="94">
        <v>540</v>
      </c>
      <c r="J124" s="153">
        <v>0</v>
      </c>
    </row>
    <row r="125" spans="1:10" s="14" customFormat="1" ht="16.5" customHeight="1" hidden="1">
      <c r="A125" s="95" t="s">
        <v>119</v>
      </c>
      <c r="B125" s="94">
        <v>805</v>
      </c>
      <c r="C125" s="115" t="s">
        <v>142</v>
      </c>
      <c r="D125" s="115" t="s">
        <v>134</v>
      </c>
      <c r="E125" s="73">
        <v>82</v>
      </c>
      <c r="F125" s="74">
        <v>0</v>
      </c>
      <c r="G125" s="74" t="s">
        <v>68</v>
      </c>
      <c r="H125" s="74" t="s">
        <v>143</v>
      </c>
      <c r="I125" s="94">
        <v>853</v>
      </c>
      <c r="J125" s="153">
        <v>0</v>
      </c>
    </row>
    <row r="126" spans="1:10" s="14" customFormat="1" ht="15" customHeight="1" hidden="1">
      <c r="A126" s="113" t="s">
        <v>10</v>
      </c>
      <c r="B126" s="96">
        <v>805</v>
      </c>
      <c r="C126" s="114" t="s">
        <v>139</v>
      </c>
      <c r="D126" s="114" t="s">
        <v>68</v>
      </c>
      <c r="E126" s="73"/>
      <c r="F126" s="74"/>
      <c r="G126" s="74"/>
      <c r="H126" s="76"/>
      <c r="I126" s="94"/>
      <c r="J126" s="90">
        <f>J130+J134</f>
        <v>0</v>
      </c>
    </row>
    <row r="127" spans="1:10" s="14" customFormat="1" ht="16.5" customHeight="1" hidden="1">
      <c r="A127" s="95" t="s">
        <v>31</v>
      </c>
      <c r="B127" s="94">
        <v>805</v>
      </c>
      <c r="C127" s="115" t="s">
        <v>139</v>
      </c>
      <c r="D127" s="115" t="s">
        <v>134</v>
      </c>
      <c r="E127" s="73"/>
      <c r="F127" s="74"/>
      <c r="G127" s="74"/>
      <c r="H127" s="76"/>
      <c r="I127" s="94"/>
      <c r="J127" s="91">
        <f>J128</f>
        <v>0</v>
      </c>
    </row>
    <row r="128" spans="1:10" s="14" customFormat="1" ht="16.5" customHeight="1" hidden="1">
      <c r="A128" s="95" t="s">
        <v>131</v>
      </c>
      <c r="B128" s="94">
        <v>805</v>
      </c>
      <c r="C128" s="115" t="s">
        <v>139</v>
      </c>
      <c r="D128" s="115" t="s">
        <v>134</v>
      </c>
      <c r="E128" s="73">
        <v>97</v>
      </c>
      <c r="F128" s="74" t="s">
        <v>34</v>
      </c>
      <c r="G128" s="74" t="s">
        <v>68</v>
      </c>
      <c r="H128" s="74" t="s">
        <v>67</v>
      </c>
      <c r="I128" s="94"/>
      <c r="J128" s="91">
        <f>J129</f>
        <v>0</v>
      </c>
    </row>
    <row r="129" spans="1:10" s="3" customFormat="1" ht="31.5" customHeight="1" hidden="1">
      <c r="A129" s="95" t="s">
        <v>132</v>
      </c>
      <c r="B129" s="94">
        <v>805</v>
      </c>
      <c r="C129" s="115" t="s">
        <v>139</v>
      </c>
      <c r="D129" s="115" t="s">
        <v>134</v>
      </c>
      <c r="E129" s="74" t="s">
        <v>254</v>
      </c>
      <c r="F129" s="74" t="s">
        <v>34</v>
      </c>
      <c r="G129" s="74" t="s">
        <v>68</v>
      </c>
      <c r="H129" s="74" t="s">
        <v>255</v>
      </c>
      <c r="I129" s="94"/>
      <c r="J129" s="91">
        <f>J130</f>
        <v>0</v>
      </c>
    </row>
    <row r="130" spans="1:10" ht="31.5" customHeight="1" hidden="1">
      <c r="A130" s="95" t="s">
        <v>133</v>
      </c>
      <c r="B130" s="94">
        <v>805</v>
      </c>
      <c r="C130" s="115" t="s">
        <v>139</v>
      </c>
      <c r="D130" s="115" t="s">
        <v>134</v>
      </c>
      <c r="E130" s="74" t="s">
        <v>254</v>
      </c>
      <c r="F130" s="74" t="s">
        <v>34</v>
      </c>
      <c r="G130" s="74" t="s">
        <v>68</v>
      </c>
      <c r="H130" s="74" t="s">
        <v>255</v>
      </c>
      <c r="I130" s="94">
        <v>321</v>
      </c>
      <c r="J130" s="192">
        <v>0</v>
      </c>
    </row>
    <row r="131" spans="1:10" ht="15.75" hidden="1">
      <c r="A131" s="95" t="s">
        <v>75</v>
      </c>
      <c r="B131" s="94">
        <v>805</v>
      </c>
      <c r="C131" s="115" t="s">
        <v>139</v>
      </c>
      <c r="D131" s="115" t="s">
        <v>138</v>
      </c>
      <c r="E131" s="74"/>
      <c r="F131" s="74"/>
      <c r="G131" s="74"/>
      <c r="H131" s="74"/>
      <c r="I131" s="94"/>
      <c r="J131" s="91">
        <f>J132</f>
        <v>0</v>
      </c>
    </row>
    <row r="132" spans="1:10" ht="80.25" customHeight="1" hidden="1">
      <c r="A132" s="95" t="s">
        <v>120</v>
      </c>
      <c r="B132" s="94">
        <v>805</v>
      </c>
      <c r="C132" s="115" t="s">
        <v>139</v>
      </c>
      <c r="D132" s="115" t="s">
        <v>138</v>
      </c>
      <c r="E132" s="74" t="s">
        <v>256</v>
      </c>
      <c r="F132" s="74" t="s">
        <v>34</v>
      </c>
      <c r="G132" s="74" t="s">
        <v>68</v>
      </c>
      <c r="H132" s="74" t="s">
        <v>257</v>
      </c>
      <c r="I132" s="94"/>
      <c r="J132" s="91">
        <f>J133</f>
        <v>0</v>
      </c>
    </row>
    <row r="133" spans="1:10" ht="78.75" hidden="1">
      <c r="A133" s="95" t="s">
        <v>77</v>
      </c>
      <c r="B133" s="94">
        <v>805</v>
      </c>
      <c r="C133" s="115" t="s">
        <v>139</v>
      </c>
      <c r="D133" s="115" t="s">
        <v>138</v>
      </c>
      <c r="E133" s="74" t="s">
        <v>256</v>
      </c>
      <c r="F133" s="74" t="s">
        <v>34</v>
      </c>
      <c r="G133" s="74" t="s">
        <v>68</v>
      </c>
      <c r="H133" s="74" t="s">
        <v>257</v>
      </c>
      <c r="I133" s="94"/>
      <c r="J133" s="91">
        <f>J134</f>
        <v>0</v>
      </c>
    </row>
    <row r="134" spans="1:10" ht="15.75" customHeight="1" hidden="1">
      <c r="A134" s="95" t="s">
        <v>27</v>
      </c>
      <c r="B134" s="94">
        <v>805</v>
      </c>
      <c r="C134" s="115" t="s">
        <v>139</v>
      </c>
      <c r="D134" s="115" t="s">
        <v>138</v>
      </c>
      <c r="E134" s="74" t="s">
        <v>256</v>
      </c>
      <c r="F134" s="74" t="s">
        <v>34</v>
      </c>
      <c r="G134" s="74" t="s">
        <v>68</v>
      </c>
      <c r="H134" s="74" t="s">
        <v>257</v>
      </c>
      <c r="I134" s="94">
        <v>540</v>
      </c>
      <c r="J134" s="153">
        <v>0</v>
      </c>
    </row>
    <row r="135" spans="1:10" ht="15.75" hidden="1">
      <c r="A135" s="159" t="s">
        <v>35</v>
      </c>
      <c r="B135" s="160">
        <v>805</v>
      </c>
      <c r="C135" s="161" t="s">
        <v>136</v>
      </c>
      <c r="D135" s="161" t="s">
        <v>68</v>
      </c>
      <c r="E135" s="175"/>
      <c r="F135" s="175"/>
      <c r="G135" s="176"/>
      <c r="H135" s="177"/>
      <c r="I135" s="156"/>
      <c r="J135" s="163">
        <f>J136</f>
        <v>0</v>
      </c>
    </row>
    <row r="136" spans="1:10" ht="15.75" hidden="1">
      <c r="A136" s="155" t="s">
        <v>172</v>
      </c>
      <c r="B136" s="156">
        <v>805</v>
      </c>
      <c r="C136" s="157" t="s">
        <v>136</v>
      </c>
      <c r="D136" s="157" t="s">
        <v>134</v>
      </c>
      <c r="E136" s="175">
        <v>88</v>
      </c>
      <c r="F136" s="175">
        <v>0</v>
      </c>
      <c r="G136" s="176" t="s">
        <v>68</v>
      </c>
      <c r="H136" s="176" t="s">
        <v>258</v>
      </c>
      <c r="I136" s="156"/>
      <c r="J136" s="154">
        <f>J137</f>
        <v>0</v>
      </c>
    </row>
    <row r="137" spans="1:10" ht="15.75" hidden="1">
      <c r="A137" s="155" t="s">
        <v>36</v>
      </c>
      <c r="B137" s="156">
        <v>805</v>
      </c>
      <c r="C137" s="157" t="s">
        <v>136</v>
      </c>
      <c r="D137" s="157" t="s">
        <v>134</v>
      </c>
      <c r="E137" s="175">
        <v>88</v>
      </c>
      <c r="F137" s="175">
        <v>0</v>
      </c>
      <c r="G137" s="176" t="s">
        <v>68</v>
      </c>
      <c r="H137" s="176" t="s">
        <v>258</v>
      </c>
      <c r="I137" s="156"/>
      <c r="J137" s="154">
        <f>J138</f>
        <v>0</v>
      </c>
    </row>
    <row r="138" spans="1:10" ht="31.5" hidden="1">
      <c r="A138" s="155" t="s">
        <v>117</v>
      </c>
      <c r="B138" s="156">
        <v>805</v>
      </c>
      <c r="C138" s="157" t="s">
        <v>136</v>
      </c>
      <c r="D138" s="157" t="s">
        <v>134</v>
      </c>
      <c r="E138" s="175">
        <v>88</v>
      </c>
      <c r="F138" s="175">
        <v>0</v>
      </c>
      <c r="G138" s="176" t="s">
        <v>68</v>
      </c>
      <c r="H138" s="176" t="s">
        <v>258</v>
      </c>
      <c r="I138" s="156">
        <v>244</v>
      </c>
      <c r="J138" s="154">
        <v>0</v>
      </c>
    </row>
    <row r="139" spans="1:10" ht="31.5" hidden="1">
      <c r="A139" s="159" t="s">
        <v>236</v>
      </c>
      <c r="B139" s="164">
        <v>805</v>
      </c>
      <c r="C139" s="165">
        <v>13</v>
      </c>
      <c r="D139" s="165">
        <v>0</v>
      </c>
      <c r="E139" s="166"/>
      <c r="F139" s="166"/>
      <c r="G139" s="162"/>
      <c r="H139" s="162"/>
      <c r="I139" s="167"/>
      <c r="J139" s="163">
        <f>J140</f>
        <v>0</v>
      </c>
    </row>
    <row r="140" spans="1:10" ht="31.5" hidden="1">
      <c r="A140" s="159" t="s">
        <v>162</v>
      </c>
      <c r="B140" s="164">
        <v>805</v>
      </c>
      <c r="C140" s="165">
        <v>13</v>
      </c>
      <c r="D140" s="165">
        <v>1</v>
      </c>
      <c r="E140" s="166"/>
      <c r="F140" s="166"/>
      <c r="G140" s="162"/>
      <c r="H140" s="162"/>
      <c r="I140" s="167"/>
      <c r="J140" s="163">
        <f>J141</f>
        <v>0</v>
      </c>
    </row>
    <row r="141" spans="1:10" ht="15.75" hidden="1">
      <c r="A141" s="159" t="s">
        <v>163</v>
      </c>
      <c r="B141" s="164">
        <v>805</v>
      </c>
      <c r="C141" s="165">
        <v>13</v>
      </c>
      <c r="D141" s="165">
        <v>1</v>
      </c>
      <c r="E141" s="166" t="s">
        <v>164</v>
      </c>
      <c r="F141" s="166" t="s">
        <v>34</v>
      </c>
      <c r="G141" s="162" t="s">
        <v>68</v>
      </c>
      <c r="H141" s="162" t="s">
        <v>67</v>
      </c>
      <c r="I141" s="167"/>
      <c r="J141" s="163">
        <f>J142</f>
        <v>0</v>
      </c>
    </row>
    <row r="142" spans="1:10" ht="15.75" hidden="1">
      <c r="A142" s="168" t="s">
        <v>165</v>
      </c>
      <c r="B142" s="164">
        <v>805</v>
      </c>
      <c r="C142" s="165">
        <v>13</v>
      </c>
      <c r="D142" s="165">
        <v>1</v>
      </c>
      <c r="E142" s="166" t="s">
        <v>164</v>
      </c>
      <c r="F142" s="166" t="s">
        <v>34</v>
      </c>
      <c r="G142" s="162" t="s">
        <v>68</v>
      </c>
      <c r="H142" s="162" t="s">
        <v>71</v>
      </c>
      <c r="I142" s="167"/>
      <c r="J142" s="163">
        <f>J143</f>
        <v>0</v>
      </c>
    </row>
    <row r="143" spans="1:10" ht="15.75" hidden="1">
      <c r="A143" s="169" t="s">
        <v>166</v>
      </c>
      <c r="B143" s="164">
        <v>805</v>
      </c>
      <c r="C143" s="165">
        <v>13</v>
      </c>
      <c r="D143" s="165">
        <v>1</v>
      </c>
      <c r="E143" s="166" t="s">
        <v>164</v>
      </c>
      <c r="F143" s="166" t="s">
        <v>34</v>
      </c>
      <c r="G143" s="162" t="s">
        <v>68</v>
      </c>
      <c r="H143" s="162" t="s">
        <v>71</v>
      </c>
      <c r="I143" s="167">
        <v>730</v>
      </c>
      <c r="J143" s="163">
        <v>0</v>
      </c>
    </row>
    <row r="144" spans="1:10" ht="15.75">
      <c r="A144" s="113" t="s">
        <v>19</v>
      </c>
      <c r="B144" s="94"/>
      <c r="C144" s="115"/>
      <c r="D144" s="115"/>
      <c r="E144" s="71"/>
      <c r="F144" s="71"/>
      <c r="G144" s="72"/>
      <c r="H144" s="72"/>
      <c r="I144" s="94"/>
      <c r="J144" s="90">
        <f>J16+J68+J73+J78+J83+J114+J118+J126+J135+J139</f>
        <v>2586.9000000000005</v>
      </c>
    </row>
    <row r="145" ht="12.75">
      <c r="J145" s="77" t="s">
        <v>144</v>
      </c>
    </row>
  </sheetData>
  <sheetProtection/>
  <mergeCells count="10">
    <mergeCell ref="B8:J8"/>
    <mergeCell ref="E14:H14"/>
    <mergeCell ref="A11:J11"/>
    <mergeCell ref="E13:H13"/>
    <mergeCell ref="B1:I1"/>
    <mergeCell ref="B2:I2"/>
    <mergeCell ref="B3:I3"/>
    <mergeCell ref="B5:J5"/>
    <mergeCell ref="B6:J6"/>
    <mergeCell ref="B7:J7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9.28125" style="125" customWidth="1"/>
    <col min="2" max="2" width="46.7109375" style="125" customWidth="1"/>
    <col min="3" max="16384" width="9.140625" style="125" customWidth="1"/>
  </cols>
  <sheetData>
    <row r="1" spans="2:4" s="7" customFormat="1" ht="15">
      <c r="B1" s="308" t="s">
        <v>216</v>
      </c>
      <c r="C1" s="308"/>
      <c r="D1" s="308"/>
    </row>
    <row r="2" spans="2:4" s="7" customFormat="1" ht="15">
      <c r="B2" s="308" t="s">
        <v>33</v>
      </c>
      <c r="C2" s="308"/>
      <c r="D2" s="308"/>
    </row>
    <row r="3" spans="2:4" s="7" customFormat="1" ht="15">
      <c r="B3" s="308" t="s">
        <v>212</v>
      </c>
      <c r="C3" s="308"/>
      <c r="D3" s="308"/>
    </row>
    <row r="4" spans="2:4" s="7" customFormat="1" ht="15">
      <c r="B4" s="301" t="s">
        <v>211</v>
      </c>
      <c r="C4" s="301"/>
      <c r="D4" s="301"/>
    </row>
    <row r="5" spans="1:7" ht="15">
      <c r="A5" s="126"/>
      <c r="B5" s="123"/>
      <c r="C5" s="127"/>
      <c r="D5" s="127"/>
      <c r="E5" s="124"/>
      <c r="F5" s="124"/>
      <c r="G5" s="124"/>
    </row>
    <row r="6" spans="1:7" ht="57" customHeight="1">
      <c r="A6" s="315" t="s">
        <v>240</v>
      </c>
      <c r="B6" s="316"/>
      <c r="C6" s="127"/>
      <c r="D6" s="127"/>
      <c r="E6" s="124"/>
      <c r="F6" s="124"/>
      <c r="G6" s="124"/>
    </row>
    <row r="7" spans="1:7" ht="15">
      <c r="A7" s="126"/>
      <c r="B7" s="128" t="s">
        <v>184</v>
      </c>
      <c r="C7" s="127"/>
      <c r="D7" s="127"/>
      <c r="E7" s="124"/>
      <c r="F7" s="124"/>
      <c r="G7" s="124"/>
    </row>
    <row r="8" spans="1:2" ht="15">
      <c r="A8" s="129" t="s">
        <v>185</v>
      </c>
      <c r="B8" s="129" t="s">
        <v>217</v>
      </c>
    </row>
    <row r="9" spans="1:2" ht="15">
      <c r="A9" s="129">
        <v>1</v>
      </c>
      <c r="B9" s="129">
        <v>2</v>
      </c>
    </row>
    <row r="10" spans="1:2" ht="63">
      <c r="A10" s="172" t="s">
        <v>186</v>
      </c>
      <c r="B10" s="130">
        <f>'приложение 6'!J43</f>
        <v>32.9</v>
      </c>
    </row>
    <row r="11" spans="1:2" ht="36" customHeight="1">
      <c r="A11" s="172" t="s">
        <v>187</v>
      </c>
      <c r="B11" s="130">
        <f>'приложение 6'!J51</f>
        <v>22</v>
      </c>
    </row>
    <row r="12" spans="1:2" ht="87" customHeight="1">
      <c r="A12" s="172" t="s">
        <v>188</v>
      </c>
      <c r="B12" s="130">
        <f>'приложение 6'!J61</f>
        <v>22.2</v>
      </c>
    </row>
    <row r="13" spans="1:2" ht="93.75" customHeight="1">
      <c r="A13" s="172" t="s">
        <v>237</v>
      </c>
      <c r="B13" s="130">
        <f>'приложение 6'!J45</f>
        <v>41.8</v>
      </c>
    </row>
    <row r="14" spans="1:2" ht="63">
      <c r="A14" s="172" t="s">
        <v>238</v>
      </c>
      <c r="B14" s="130">
        <f>'приложение 6'!J47</f>
        <v>16.7</v>
      </c>
    </row>
    <row r="15" spans="1:2" ht="87.75" customHeight="1">
      <c r="A15" s="172" t="s">
        <v>189</v>
      </c>
      <c r="B15" s="130">
        <f>'приложение 6'!J117</f>
        <v>1</v>
      </c>
    </row>
    <row r="16" spans="1:2" ht="15">
      <c r="A16" s="129" t="s">
        <v>56</v>
      </c>
      <c r="B16" s="131">
        <f>SUM(B10:B15)</f>
        <v>136.6</v>
      </c>
    </row>
  </sheetData>
  <sheetProtection/>
  <mergeCells count="5">
    <mergeCell ref="B2:D2"/>
    <mergeCell ref="B3:D3"/>
    <mergeCell ref="B4:D4"/>
    <mergeCell ref="A6:B6"/>
    <mergeCell ref="B1:D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4.140625" style="125" customWidth="1"/>
    <col min="2" max="2" width="44.8515625" style="125" customWidth="1"/>
    <col min="3" max="16384" width="9.140625" style="125" customWidth="1"/>
  </cols>
  <sheetData>
    <row r="1" spans="2:9" ht="15">
      <c r="B1" s="305" t="s">
        <v>210</v>
      </c>
      <c r="C1" s="306"/>
      <c r="D1" s="306"/>
      <c r="E1" s="306"/>
      <c r="F1" s="306"/>
      <c r="G1" s="306"/>
      <c r="H1" s="306"/>
      <c r="I1" s="306"/>
    </row>
    <row r="2" spans="2:9" ht="15">
      <c r="B2" s="307" t="s">
        <v>33</v>
      </c>
      <c r="C2" s="306"/>
      <c r="D2" s="306"/>
      <c r="E2" s="306"/>
      <c r="F2" s="306"/>
      <c r="G2" s="306"/>
      <c r="H2" s="306"/>
      <c r="I2" s="306"/>
    </row>
    <row r="3" spans="2:9" ht="15">
      <c r="B3" s="305" t="s">
        <v>145</v>
      </c>
      <c r="C3" s="306"/>
      <c r="D3" s="306"/>
      <c r="E3" s="306"/>
      <c r="F3" s="306"/>
      <c r="G3" s="306"/>
      <c r="H3" s="306"/>
      <c r="I3" s="306"/>
    </row>
    <row r="5" spans="2:4" s="7" customFormat="1" ht="15">
      <c r="B5" s="308" t="s">
        <v>332</v>
      </c>
      <c r="C5" s="308"/>
      <c r="D5" s="308"/>
    </row>
    <row r="6" spans="2:4" s="7" customFormat="1" ht="15">
      <c r="B6" s="308" t="s">
        <v>33</v>
      </c>
      <c r="C6" s="308"/>
      <c r="D6" s="308"/>
    </row>
    <row r="7" spans="2:4" s="7" customFormat="1" ht="15">
      <c r="B7" s="308" t="s">
        <v>212</v>
      </c>
      <c r="C7" s="308"/>
      <c r="D7" s="308"/>
    </row>
    <row r="8" spans="2:4" s="7" customFormat="1" ht="15">
      <c r="B8" s="301" t="s">
        <v>211</v>
      </c>
      <c r="C8" s="301"/>
      <c r="D8" s="301"/>
    </row>
    <row r="9" spans="1:7" ht="15">
      <c r="A9" s="126"/>
      <c r="B9" s="287" t="s">
        <v>335</v>
      </c>
      <c r="C9" s="127"/>
      <c r="D9" s="127"/>
      <c r="E9" s="124"/>
      <c r="F9" s="124"/>
      <c r="G9" s="124"/>
    </row>
    <row r="10" spans="1:7" ht="61.5" customHeight="1">
      <c r="A10" s="315" t="s">
        <v>241</v>
      </c>
      <c r="B10" s="316"/>
      <c r="C10" s="127"/>
      <c r="D10" s="127"/>
      <c r="E10" s="124"/>
      <c r="F10" s="124"/>
      <c r="G10" s="124"/>
    </row>
    <row r="11" spans="1:7" ht="15">
      <c r="A11" s="126"/>
      <c r="B11" s="128" t="s">
        <v>184</v>
      </c>
      <c r="C11" s="127"/>
      <c r="D11" s="127"/>
      <c r="E11" s="124"/>
      <c r="F11" s="124"/>
      <c r="G11" s="124"/>
    </row>
    <row r="12" spans="1:2" ht="15">
      <c r="A12" s="129" t="s">
        <v>185</v>
      </c>
      <c r="B12" s="129" t="s">
        <v>217</v>
      </c>
    </row>
    <row r="13" spans="1:2" ht="15">
      <c r="A13" s="129">
        <v>1</v>
      </c>
      <c r="B13" s="129">
        <v>2</v>
      </c>
    </row>
    <row r="14" spans="1:2" ht="94.5">
      <c r="A14" s="172" t="s">
        <v>79</v>
      </c>
      <c r="B14" s="173">
        <f>B16+B17+B18+B19</f>
        <v>372.70000000000005</v>
      </c>
    </row>
    <row r="15" spans="1:2" ht="15.75">
      <c r="A15" s="172" t="s">
        <v>239</v>
      </c>
      <c r="B15" s="130"/>
    </row>
    <row r="16" spans="1:2" ht="194.25" customHeight="1">
      <c r="A16" s="193" t="s">
        <v>267</v>
      </c>
      <c r="B16" s="174">
        <f>'приложение 6'!J86</f>
        <v>17.3</v>
      </c>
    </row>
    <row r="17" spans="1:2" ht="123.75" customHeight="1">
      <c r="A17" s="193" t="s">
        <v>268</v>
      </c>
      <c r="B17" s="174">
        <f>'приложение 6'!J89</f>
        <v>160</v>
      </c>
    </row>
    <row r="18" spans="1:2" ht="54.75" customHeight="1">
      <c r="A18" s="266" t="s">
        <v>310</v>
      </c>
      <c r="B18" s="174">
        <f>'приложение 6'!J81</f>
        <v>194.9</v>
      </c>
    </row>
    <row r="19" spans="1:2" ht="48.75" customHeight="1">
      <c r="A19" s="283" t="s">
        <v>322</v>
      </c>
      <c r="B19" s="174">
        <v>0.5</v>
      </c>
    </row>
    <row r="20" spans="1:2" ht="15">
      <c r="A20" s="129" t="s">
        <v>56</v>
      </c>
      <c r="B20" s="131">
        <f>SUM(B16:B19)</f>
        <v>372.70000000000005</v>
      </c>
    </row>
    <row r="21" ht="15">
      <c r="B21" s="285" t="s">
        <v>144</v>
      </c>
    </row>
  </sheetData>
  <sheetProtection/>
  <mergeCells count="8">
    <mergeCell ref="A10:B10"/>
    <mergeCell ref="B5:D5"/>
    <mergeCell ref="B6:D6"/>
    <mergeCell ref="B7:D7"/>
    <mergeCell ref="B8:D8"/>
    <mergeCell ref="B1:I1"/>
    <mergeCell ref="B2:I2"/>
    <mergeCell ref="B3:I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39.57421875" style="1" customWidth="1"/>
    <col min="2" max="2" width="35.8515625" style="1" customWidth="1"/>
    <col min="3" max="3" width="16.421875" style="1" customWidth="1"/>
    <col min="4" max="16384" width="9.140625" style="1" customWidth="1"/>
  </cols>
  <sheetData>
    <row r="1" spans="2:3" ht="15.75" customHeight="1">
      <c r="B1" s="317" t="s">
        <v>174</v>
      </c>
      <c r="C1" s="318"/>
    </row>
    <row r="2" spans="2:3" ht="17.25" customHeight="1">
      <c r="B2" s="307" t="s">
        <v>33</v>
      </c>
      <c r="C2" s="318"/>
    </row>
    <row r="3" spans="2:3" ht="15" customHeight="1">
      <c r="B3" s="317" t="s">
        <v>145</v>
      </c>
      <c r="C3" s="319"/>
    </row>
    <row r="4" spans="1:3" ht="24.75" customHeight="1">
      <c r="A4" s="93"/>
      <c r="B4" s="313" t="s">
        <v>169</v>
      </c>
      <c r="C4" s="313"/>
    </row>
    <row r="5" spans="1:3" ht="18.75">
      <c r="A5" s="93"/>
      <c r="B5" s="313" t="s">
        <v>33</v>
      </c>
      <c r="C5" s="313"/>
    </row>
    <row r="6" spans="1:3" ht="18.75">
      <c r="A6" s="93"/>
      <c r="B6" s="313" t="s">
        <v>107</v>
      </c>
      <c r="C6" s="313"/>
    </row>
    <row r="7" spans="1:3" ht="18.75">
      <c r="A7" s="93"/>
      <c r="B7" s="302" t="s">
        <v>66</v>
      </c>
      <c r="C7" s="302"/>
    </row>
    <row r="8" spans="1:3" ht="9.75" customHeight="1">
      <c r="A8" s="93"/>
      <c r="B8" s="93"/>
      <c r="C8" s="93"/>
    </row>
    <row r="9" spans="1:3" ht="33.75" customHeight="1">
      <c r="A9" s="320" t="s">
        <v>167</v>
      </c>
      <c r="B9" s="321"/>
      <c r="C9" s="321"/>
    </row>
    <row r="10" spans="1:3" ht="10.5" customHeight="1">
      <c r="A10" s="93"/>
      <c r="B10" s="93"/>
      <c r="C10" s="93"/>
    </row>
    <row r="11" spans="1:3" ht="18.75">
      <c r="A11" s="94" t="s">
        <v>37</v>
      </c>
      <c r="B11" s="94" t="s">
        <v>38</v>
      </c>
      <c r="C11" s="94" t="s">
        <v>39</v>
      </c>
    </row>
    <row r="12" spans="1:3" ht="18.75">
      <c r="A12" s="94">
        <v>1</v>
      </c>
      <c r="B12" s="94">
        <v>2</v>
      </c>
      <c r="C12" s="94">
        <v>3</v>
      </c>
    </row>
    <row r="13" spans="1:3" ht="22.5" customHeight="1">
      <c r="A13" s="322" t="s">
        <v>40</v>
      </c>
      <c r="B13" s="323"/>
      <c r="C13" s="324"/>
    </row>
    <row r="14" spans="1:3" ht="31.5" customHeight="1">
      <c r="A14" s="16" t="s">
        <v>168</v>
      </c>
      <c r="B14" s="94"/>
      <c r="C14" s="94">
        <v>156.1</v>
      </c>
    </row>
    <row r="15" spans="1:3" ht="19.5" customHeight="1">
      <c r="A15" s="94" t="s">
        <v>41</v>
      </c>
      <c r="B15" s="94"/>
      <c r="C15" s="94">
        <f>SUM(C14:C14)</f>
        <v>156.1</v>
      </c>
    </row>
    <row r="16" spans="1:3" ht="18.75">
      <c r="A16" s="322" t="s">
        <v>42</v>
      </c>
      <c r="B16" s="323"/>
      <c r="C16" s="324"/>
    </row>
    <row r="17" spans="1:3" ht="66" customHeight="1">
      <c r="A17" s="109" t="s">
        <v>173</v>
      </c>
      <c r="B17" s="117" t="s">
        <v>175</v>
      </c>
      <c r="C17" s="110">
        <v>156.1</v>
      </c>
    </row>
    <row r="18" spans="1:3" ht="26.25" customHeight="1">
      <c r="A18" s="94" t="s">
        <v>43</v>
      </c>
      <c r="B18" s="94"/>
      <c r="C18" s="69">
        <f>C17</f>
        <v>156.1</v>
      </c>
    </row>
    <row r="19" ht="18.75">
      <c r="C19" s="6" t="s">
        <v>144</v>
      </c>
    </row>
  </sheetData>
  <sheetProtection/>
  <mergeCells count="10">
    <mergeCell ref="B1:C1"/>
    <mergeCell ref="B2:C2"/>
    <mergeCell ref="B3:C3"/>
    <mergeCell ref="A9:C9"/>
    <mergeCell ref="A13:C13"/>
    <mergeCell ref="A16:C16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0">
      <selection activeCell="B15" sqref="B15"/>
    </sheetView>
  </sheetViews>
  <sheetFormatPr defaultColWidth="9.140625" defaultRowHeight="12.75"/>
  <cols>
    <col min="1" max="1" width="39.57421875" style="268" customWidth="1"/>
    <col min="2" max="2" width="35.8515625" style="268" customWidth="1"/>
    <col min="3" max="3" width="18.00390625" style="268" customWidth="1"/>
    <col min="4" max="16384" width="9.140625" style="268" customWidth="1"/>
  </cols>
  <sheetData>
    <row r="1" spans="1:4" ht="15.75" customHeight="1">
      <c r="A1" s="141"/>
      <c r="B1" s="295" t="s">
        <v>218</v>
      </c>
      <c r="C1" s="295"/>
      <c r="D1" s="18"/>
    </row>
    <row r="2" spans="1:4" ht="17.25" customHeight="1">
      <c r="A2" s="38"/>
      <c r="B2" s="296" t="s">
        <v>190</v>
      </c>
      <c r="C2" s="296"/>
      <c r="D2" s="18"/>
    </row>
    <row r="3" spans="1:4" ht="15" customHeight="1">
      <c r="A3" s="38"/>
      <c r="B3" s="296" t="s">
        <v>191</v>
      </c>
      <c r="C3" s="296"/>
      <c r="D3" s="18"/>
    </row>
    <row r="4" spans="1:4" ht="12.75" customHeight="1">
      <c r="A4" s="38"/>
      <c r="B4" s="43" t="s">
        <v>193</v>
      </c>
      <c r="C4" s="44"/>
      <c r="D4" s="18"/>
    </row>
    <row r="5" spans="1:4" ht="15.75" customHeight="1">
      <c r="A5" s="38"/>
      <c r="B5" s="43" t="s">
        <v>192</v>
      </c>
      <c r="C5" s="44"/>
      <c r="D5" s="18"/>
    </row>
    <row r="6" spans="2:3" ht="11.25" customHeight="1">
      <c r="B6" s="328"/>
      <c r="C6" s="328"/>
    </row>
    <row r="7" spans="1:3" ht="62.25" customHeight="1">
      <c r="A7" s="329" t="s">
        <v>314</v>
      </c>
      <c r="B7" s="330"/>
      <c r="C7" s="330"/>
    </row>
    <row r="8" ht="14.25" customHeight="1">
      <c r="C8" s="269" t="s">
        <v>20</v>
      </c>
    </row>
    <row r="9" spans="1:3" ht="18.75">
      <c r="A9" s="270" t="s">
        <v>37</v>
      </c>
      <c r="B9" s="270" t="s">
        <v>38</v>
      </c>
      <c r="C9" s="270" t="s">
        <v>39</v>
      </c>
    </row>
    <row r="10" spans="1:3" ht="18.75">
      <c r="A10" s="270">
        <v>1</v>
      </c>
      <c r="B10" s="270">
        <v>2</v>
      </c>
      <c r="C10" s="270">
        <v>3</v>
      </c>
    </row>
    <row r="11" spans="1:3" ht="22.5" customHeight="1">
      <c r="A11" s="325" t="s">
        <v>40</v>
      </c>
      <c r="B11" s="326"/>
      <c r="C11" s="327"/>
    </row>
    <row r="12" spans="1:4" ht="109.5" customHeight="1">
      <c r="A12" s="271" t="s">
        <v>79</v>
      </c>
      <c r="B12" s="272" t="s">
        <v>206</v>
      </c>
      <c r="C12" s="273">
        <f>'приложение 6'!J81</f>
        <v>194.9</v>
      </c>
      <c r="D12" s="274"/>
    </row>
    <row r="13" spans="1:3" ht="19.5" customHeight="1">
      <c r="A13" s="270" t="s">
        <v>41</v>
      </c>
      <c r="B13" s="270"/>
      <c r="C13" s="275">
        <f>C12</f>
        <v>194.9</v>
      </c>
    </row>
    <row r="14" spans="1:3" ht="18.75">
      <c r="A14" s="325" t="s">
        <v>42</v>
      </c>
      <c r="B14" s="326"/>
      <c r="C14" s="327"/>
    </row>
    <row r="15" spans="1:3" ht="83.25" customHeight="1">
      <c r="A15" s="266" t="s">
        <v>315</v>
      </c>
      <c r="B15" s="276" t="s">
        <v>336</v>
      </c>
      <c r="C15" s="273">
        <f>C12</f>
        <v>194.9</v>
      </c>
    </row>
    <row r="16" spans="1:3" ht="26.25" customHeight="1">
      <c r="A16" s="277" t="s">
        <v>43</v>
      </c>
      <c r="B16" s="277"/>
      <c r="C16" s="278">
        <f>C15</f>
        <v>194.9</v>
      </c>
    </row>
    <row r="17" ht="16.5" customHeight="1">
      <c r="C17" s="279"/>
    </row>
  </sheetData>
  <sheetProtection/>
  <mergeCells count="7">
    <mergeCell ref="A14:C14"/>
    <mergeCell ref="B1:C1"/>
    <mergeCell ref="B2:C2"/>
    <mergeCell ref="B3:C3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1"/>
  <sheetViews>
    <sheetView view="pageBreakPreview" zoomScaleSheetLayoutView="100" zoomScalePageLayoutView="0" workbookViewId="0" topLeftCell="B1">
      <selection activeCell="C14" sqref="C14"/>
    </sheetView>
  </sheetViews>
  <sheetFormatPr defaultColWidth="9.140625" defaultRowHeight="12.75"/>
  <cols>
    <col min="1" max="1" width="11.140625" style="18" hidden="1" customWidth="1"/>
    <col min="2" max="2" width="24.28125" style="18" customWidth="1"/>
    <col min="3" max="3" width="57.140625" style="18" customWidth="1"/>
    <col min="4" max="4" width="9.00390625" style="39" customWidth="1"/>
    <col min="5" max="5" width="8.8515625" style="18" customWidth="1"/>
    <col min="6" max="16384" width="9.140625" style="18" customWidth="1"/>
  </cols>
  <sheetData>
    <row r="1" spans="2:4" ht="14.25" customHeight="1">
      <c r="B1" s="141"/>
      <c r="C1" s="295" t="s">
        <v>224</v>
      </c>
      <c r="D1" s="295"/>
    </row>
    <row r="2" spans="2:4" ht="12" customHeight="1">
      <c r="B2" s="38"/>
      <c r="C2" s="296" t="s">
        <v>190</v>
      </c>
      <c r="D2" s="296"/>
    </row>
    <row r="3" spans="2:4" ht="14.25" customHeight="1">
      <c r="B3" s="38"/>
      <c r="C3" s="296" t="s">
        <v>191</v>
      </c>
      <c r="D3" s="296"/>
    </row>
    <row r="4" spans="2:4" ht="15" customHeight="1">
      <c r="B4" s="38"/>
      <c r="C4" s="43" t="s">
        <v>193</v>
      </c>
      <c r="D4" s="44"/>
    </row>
    <row r="5" spans="3:4" ht="9" customHeight="1">
      <c r="C5" s="305" t="s">
        <v>76</v>
      </c>
      <c r="D5" s="331"/>
    </row>
    <row r="6" spans="1:4" ht="14.25" customHeight="1">
      <c r="A6" s="290" t="s">
        <v>47</v>
      </c>
      <c r="B6" s="290"/>
      <c r="C6" s="290"/>
      <c r="D6" s="290"/>
    </row>
    <row r="7" spans="1:5" ht="22.5" customHeight="1">
      <c r="A7" s="332" t="s">
        <v>219</v>
      </c>
      <c r="B7" s="332"/>
      <c r="C7" s="332"/>
      <c r="D7" s="332"/>
      <c r="E7" s="333"/>
    </row>
    <row r="8" spans="1:5" ht="14.25" customHeight="1">
      <c r="A8" s="61"/>
      <c r="B8" s="61"/>
      <c r="C8" s="61"/>
      <c r="D8" s="40"/>
      <c r="E8" s="142" t="s">
        <v>220</v>
      </c>
    </row>
    <row r="9" spans="1:5" ht="85.5" customHeight="1">
      <c r="A9" s="61"/>
      <c r="B9" s="62" t="s">
        <v>48</v>
      </c>
      <c r="C9" s="62" t="s">
        <v>49</v>
      </c>
      <c r="D9" s="143" t="s">
        <v>221</v>
      </c>
      <c r="E9" s="144" t="s">
        <v>222</v>
      </c>
    </row>
    <row r="10" spans="1:5" ht="13.5" customHeight="1">
      <c r="A10" s="61"/>
      <c r="B10" s="144">
        <v>1</v>
      </c>
      <c r="C10" s="144">
        <v>2</v>
      </c>
      <c r="D10" s="143">
        <v>3</v>
      </c>
      <c r="E10" s="152">
        <v>4</v>
      </c>
    </row>
    <row r="11" spans="1:5" ht="32.25" customHeight="1">
      <c r="A11" s="61"/>
      <c r="B11" s="144" t="s">
        <v>94</v>
      </c>
      <c r="C11" s="63" t="s">
        <v>92</v>
      </c>
      <c r="D11" s="145">
        <f>D12+D13</f>
        <v>0</v>
      </c>
      <c r="E11" s="145">
        <f>E12+E13</f>
        <v>0</v>
      </c>
    </row>
    <row r="12" spans="1:5" ht="45.75" customHeight="1">
      <c r="A12" s="61"/>
      <c r="B12" s="151" t="s">
        <v>95</v>
      </c>
      <c r="C12" s="64" t="s">
        <v>96</v>
      </c>
      <c r="D12" s="147">
        <v>0</v>
      </c>
      <c r="E12" s="147">
        <v>0</v>
      </c>
    </row>
    <row r="13" spans="1:5" ht="48.75" customHeight="1">
      <c r="A13" s="61"/>
      <c r="B13" s="151" t="s">
        <v>97</v>
      </c>
      <c r="C13" s="64" t="s">
        <v>93</v>
      </c>
      <c r="D13" s="147">
        <v>0</v>
      </c>
      <c r="E13" s="147">
        <v>0</v>
      </c>
    </row>
    <row r="14" spans="1:5" ht="30.75" customHeight="1">
      <c r="A14" s="61"/>
      <c r="B14" s="144" t="s">
        <v>51</v>
      </c>
      <c r="C14" s="63" t="s">
        <v>52</v>
      </c>
      <c r="D14" s="145">
        <f>D16+D15</f>
        <v>0</v>
      </c>
      <c r="E14" s="145">
        <f>E16+E15</f>
        <v>0</v>
      </c>
    </row>
    <row r="15" spans="1:5" ht="30">
      <c r="A15" s="61"/>
      <c r="B15" s="151" t="s">
        <v>223</v>
      </c>
      <c r="C15" s="65" t="s">
        <v>53</v>
      </c>
      <c r="D15" s="148">
        <f>-'приложение 11.'!C31</f>
        <v>-2098.8</v>
      </c>
      <c r="E15" s="198">
        <f>-'приложение 11.'!D31</f>
        <v>-2098.8999999999996</v>
      </c>
    </row>
    <row r="16" spans="1:5" ht="30">
      <c r="A16" s="61"/>
      <c r="B16" s="151" t="s">
        <v>54</v>
      </c>
      <c r="C16" s="65" t="s">
        <v>55</v>
      </c>
      <c r="D16" s="148">
        <f>'приложение 13'!J134</f>
        <v>2098.8</v>
      </c>
      <c r="E16" s="198">
        <f>'приложение 13'!K134</f>
        <v>2098.9</v>
      </c>
    </row>
    <row r="17" spans="1:5" ht="18.75" customHeight="1">
      <c r="A17" s="61"/>
      <c r="B17" s="62" t="s">
        <v>56</v>
      </c>
      <c r="C17" s="66"/>
      <c r="D17" s="78">
        <f>D14+D11</f>
        <v>0</v>
      </c>
      <c r="E17" s="206">
        <f>E15+E16</f>
        <v>0</v>
      </c>
    </row>
    <row r="18" spans="3:4" ht="15" customHeight="1">
      <c r="C18" s="19"/>
      <c r="D18" s="67"/>
    </row>
    <row r="19" ht="18.75">
      <c r="C19" s="19"/>
    </row>
    <row r="20" ht="18.75">
      <c r="C20" s="19"/>
    </row>
    <row r="21" ht="18.75">
      <c r="C21" s="19"/>
    </row>
    <row r="22" ht="18.75">
      <c r="C22" s="19"/>
    </row>
    <row r="23" ht="18.75">
      <c r="C23" s="19"/>
    </row>
    <row r="24" ht="18.75">
      <c r="C24" s="19"/>
    </row>
    <row r="25" ht="18.75">
      <c r="C25" s="19"/>
    </row>
    <row r="26" ht="18.75">
      <c r="C26" s="19"/>
    </row>
    <row r="27" ht="18.75">
      <c r="C27" s="19"/>
    </row>
    <row r="28" ht="18.75">
      <c r="C28" s="19"/>
    </row>
    <row r="29" ht="18.75">
      <c r="C29" s="19"/>
    </row>
    <row r="30" ht="18.75">
      <c r="C30" s="19"/>
    </row>
    <row r="31" ht="18.75">
      <c r="C31" s="19"/>
    </row>
    <row r="32" spans="1:5" s="39" customFormat="1" ht="18.75">
      <c r="A32" s="18"/>
      <c r="B32" s="18"/>
      <c r="C32" s="19"/>
      <c r="E32" s="18"/>
    </row>
    <row r="33" spans="1:5" s="39" customFormat="1" ht="18.75">
      <c r="A33" s="18"/>
      <c r="B33" s="18"/>
      <c r="C33" s="19"/>
      <c r="E33" s="18"/>
    </row>
    <row r="34" spans="1:5" s="39" customFormat="1" ht="18.75">
      <c r="A34" s="18"/>
      <c r="B34" s="18"/>
      <c r="C34" s="19"/>
      <c r="E34" s="18"/>
    </row>
    <row r="35" spans="1:5" s="39" customFormat="1" ht="18.75">
      <c r="A35" s="18"/>
      <c r="B35" s="18"/>
      <c r="C35" s="19"/>
      <c r="E35" s="18"/>
    </row>
    <row r="36" spans="1:5" s="39" customFormat="1" ht="18.75">
      <c r="A36" s="18"/>
      <c r="B36" s="18"/>
      <c r="C36" s="19"/>
      <c r="E36" s="18"/>
    </row>
    <row r="37" spans="1:5" s="39" customFormat="1" ht="18.75">
      <c r="A37" s="18"/>
      <c r="B37" s="18"/>
      <c r="C37" s="19"/>
      <c r="E37" s="18"/>
    </row>
    <row r="38" spans="1:5" s="39" customFormat="1" ht="18.75">
      <c r="A38" s="18"/>
      <c r="B38" s="18"/>
      <c r="C38" s="19"/>
      <c r="E38" s="18"/>
    </row>
    <row r="39" spans="1:5" s="39" customFormat="1" ht="18.75">
      <c r="A39" s="18"/>
      <c r="B39" s="18"/>
      <c r="C39" s="19"/>
      <c r="E39" s="18"/>
    </row>
    <row r="40" spans="1:5" s="39" customFormat="1" ht="18.75">
      <c r="A40" s="18"/>
      <c r="B40" s="18"/>
      <c r="C40" s="19"/>
      <c r="E40" s="18"/>
    </row>
    <row r="41" spans="1:5" s="39" customFormat="1" ht="18.75">
      <c r="A41" s="18"/>
      <c r="B41" s="18"/>
      <c r="C41" s="19"/>
      <c r="E41" s="18"/>
    </row>
    <row r="42" spans="1:5" s="39" customFormat="1" ht="18.75">
      <c r="A42" s="18"/>
      <c r="B42" s="18"/>
      <c r="C42" s="19"/>
      <c r="E42" s="18"/>
    </row>
    <row r="43" spans="1:5" s="39" customFormat="1" ht="18.75">
      <c r="A43" s="18"/>
      <c r="B43" s="18"/>
      <c r="C43" s="19"/>
      <c r="E43" s="18"/>
    </row>
    <row r="44" spans="1:5" s="39" customFormat="1" ht="18.75">
      <c r="A44" s="18"/>
      <c r="B44" s="18"/>
      <c r="C44" s="19"/>
      <c r="E44" s="18"/>
    </row>
    <row r="45" spans="1:5" s="39" customFormat="1" ht="18.75">
      <c r="A45" s="18"/>
      <c r="B45" s="18"/>
      <c r="C45" s="19"/>
      <c r="E45" s="18"/>
    </row>
    <row r="46" spans="1:5" s="39" customFormat="1" ht="18.75">
      <c r="A46" s="18"/>
      <c r="B46" s="18"/>
      <c r="C46" s="19"/>
      <c r="E46" s="18"/>
    </row>
    <row r="47" spans="1:5" s="39" customFormat="1" ht="18.75">
      <c r="A47" s="18"/>
      <c r="B47" s="18"/>
      <c r="C47" s="19"/>
      <c r="E47" s="18"/>
    </row>
    <row r="48" spans="1:5" s="39" customFormat="1" ht="18.75">
      <c r="A48" s="18"/>
      <c r="B48" s="18"/>
      <c r="C48" s="19"/>
      <c r="E48" s="18"/>
    </row>
    <row r="49" spans="1:5" s="39" customFormat="1" ht="18.75">
      <c r="A49" s="18"/>
      <c r="B49" s="18"/>
      <c r="C49" s="19"/>
      <c r="E49" s="18"/>
    </row>
    <row r="50" spans="1:5" s="39" customFormat="1" ht="18.75">
      <c r="A50" s="18"/>
      <c r="B50" s="18"/>
      <c r="C50" s="19"/>
      <c r="E50" s="18"/>
    </row>
    <row r="51" spans="1:5" s="39" customFormat="1" ht="18.75">
      <c r="A51" s="18"/>
      <c r="B51" s="18"/>
      <c r="C51" s="19"/>
      <c r="E51" s="18"/>
    </row>
    <row r="52" spans="1:5" s="39" customFormat="1" ht="18.75">
      <c r="A52" s="18"/>
      <c r="B52" s="18"/>
      <c r="C52" s="19"/>
      <c r="E52" s="18"/>
    </row>
    <row r="53" spans="1:5" s="39" customFormat="1" ht="18.75">
      <c r="A53" s="18"/>
      <c r="B53" s="18"/>
      <c r="C53" s="19"/>
      <c r="E53" s="18"/>
    </row>
    <row r="54" spans="1:5" s="39" customFormat="1" ht="18.75">
      <c r="A54" s="18"/>
      <c r="B54" s="18"/>
      <c r="C54" s="19"/>
      <c r="E54" s="18"/>
    </row>
    <row r="55" spans="1:5" s="39" customFormat="1" ht="18.75">
      <c r="A55" s="18"/>
      <c r="B55" s="18"/>
      <c r="C55" s="19"/>
      <c r="E55" s="18"/>
    </row>
    <row r="56" spans="1:5" s="39" customFormat="1" ht="18.75">
      <c r="A56" s="18"/>
      <c r="B56" s="18"/>
      <c r="C56" s="19"/>
      <c r="E56" s="18"/>
    </row>
    <row r="57" spans="1:5" s="39" customFormat="1" ht="18.75">
      <c r="A57" s="18"/>
      <c r="B57" s="18"/>
      <c r="C57" s="19"/>
      <c r="E57" s="18"/>
    </row>
    <row r="58" spans="1:5" s="39" customFormat="1" ht="18.75">
      <c r="A58" s="18"/>
      <c r="B58" s="18"/>
      <c r="C58" s="19"/>
      <c r="E58" s="18"/>
    </row>
    <row r="59" spans="1:5" s="39" customFormat="1" ht="18.75">
      <c r="A59" s="18"/>
      <c r="B59" s="18"/>
      <c r="C59" s="19"/>
      <c r="E59" s="18"/>
    </row>
    <row r="60" spans="1:5" s="39" customFormat="1" ht="18.75">
      <c r="A60" s="18"/>
      <c r="B60" s="18"/>
      <c r="C60" s="19"/>
      <c r="E60" s="18"/>
    </row>
    <row r="61" spans="1:5" s="39" customFormat="1" ht="18.75">
      <c r="A61" s="18"/>
      <c r="B61" s="18"/>
      <c r="C61" s="19"/>
      <c r="E61" s="18"/>
    </row>
    <row r="62" spans="1:5" s="39" customFormat="1" ht="18.75">
      <c r="A62" s="18"/>
      <c r="B62" s="18"/>
      <c r="C62" s="19"/>
      <c r="E62" s="18"/>
    </row>
    <row r="63" spans="1:5" s="39" customFormat="1" ht="18.75">
      <c r="A63" s="18"/>
      <c r="B63" s="18"/>
      <c r="C63" s="19"/>
      <c r="E63" s="18"/>
    </row>
    <row r="64" spans="1:5" s="39" customFormat="1" ht="18.75">
      <c r="A64" s="18"/>
      <c r="B64" s="18"/>
      <c r="C64" s="19"/>
      <c r="E64" s="18"/>
    </row>
    <row r="65" spans="1:5" s="39" customFormat="1" ht="18.75">
      <c r="A65" s="18"/>
      <c r="B65" s="18"/>
      <c r="C65" s="19"/>
      <c r="E65" s="18"/>
    </row>
    <row r="66" spans="1:5" s="39" customFormat="1" ht="18.75">
      <c r="A66" s="18"/>
      <c r="B66" s="18"/>
      <c r="C66" s="19"/>
      <c r="E66" s="18"/>
    </row>
    <row r="67" spans="1:5" s="39" customFormat="1" ht="18.75">
      <c r="A67" s="18"/>
      <c r="B67" s="18"/>
      <c r="C67" s="19"/>
      <c r="E67" s="18"/>
    </row>
    <row r="68" spans="1:5" s="39" customFormat="1" ht="18.75">
      <c r="A68" s="18"/>
      <c r="B68" s="18"/>
      <c r="C68" s="19"/>
      <c r="E68" s="18"/>
    </row>
    <row r="69" spans="1:5" s="39" customFormat="1" ht="18.75">
      <c r="A69" s="18"/>
      <c r="B69" s="18"/>
      <c r="C69" s="19"/>
      <c r="E69" s="18"/>
    </row>
    <row r="70" spans="1:5" s="39" customFormat="1" ht="18.75">
      <c r="A70" s="18"/>
      <c r="B70" s="18"/>
      <c r="C70" s="19"/>
      <c r="E70" s="18"/>
    </row>
    <row r="71" spans="1:5" s="39" customFormat="1" ht="18.75">
      <c r="A71" s="18"/>
      <c r="B71" s="18"/>
      <c r="C71" s="19"/>
      <c r="E71" s="18"/>
    </row>
    <row r="72" spans="1:5" s="39" customFormat="1" ht="18.75">
      <c r="A72" s="18"/>
      <c r="B72" s="18"/>
      <c r="C72" s="19"/>
      <c r="E72" s="18"/>
    </row>
    <row r="73" spans="1:5" s="39" customFormat="1" ht="18.75">
      <c r="A73" s="18"/>
      <c r="B73" s="18"/>
      <c r="C73" s="19"/>
      <c r="E73" s="18"/>
    </row>
    <row r="74" spans="1:5" s="39" customFormat="1" ht="18.75">
      <c r="A74" s="18"/>
      <c r="B74" s="18"/>
      <c r="C74" s="19"/>
      <c r="E74" s="18"/>
    </row>
    <row r="75" spans="1:5" s="39" customFormat="1" ht="18.75">
      <c r="A75" s="18"/>
      <c r="B75" s="18"/>
      <c r="C75" s="19"/>
      <c r="E75" s="18"/>
    </row>
    <row r="76" spans="1:5" s="39" customFormat="1" ht="18.75">
      <c r="A76" s="18"/>
      <c r="B76" s="18"/>
      <c r="C76" s="19"/>
      <c r="E76" s="18"/>
    </row>
    <row r="77" spans="1:5" s="39" customFormat="1" ht="18.75">
      <c r="A77" s="18"/>
      <c r="B77" s="18"/>
      <c r="C77" s="19"/>
      <c r="E77" s="18"/>
    </row>
    <row r="78" spans="1:5" s="39" customFormat="1" ht="18.75">
      <c r="A78" s="18"/>
      <c r="B78" s="18"/>
      <c r="C78" s="19"/>
      <c r="E78" s="18"/>
    </row>
    <row r="79" spans="1:5" s="39" customFormat="1" ht="18.75">
      <c r="A79" s="18"/>
      <c r="B79" s="18"/>
      <c r="C79" s="19"/>
      <c r="E79" s="18"/>
    </row>
    <row r="80" spans="1:5" s="39" customFormat="1" ht="18.75">
      <c r="A80" s="18"/>
      <c r="B80" s="18"/>
      <c r="C80" s="19"/>
      <c r="E80" s="18"/>
    </row>
    <row r="81" spans="1:5" s="39" customFormat="1" ht="18.75">
      <c r="A81" s="18"/>
      <c r="B81" s="18"/>
      <c r="C81" s="19"/>
      <c r="E81" s="18"/>
    </row>
    <row r="82" spans="1:5" s="39" customFormat="1" ht="18.75">
      <c r="A82" s="18"/>
      <c r="B82" s="18"/>
      <c r="C82" s="19"/>
      <c r="E82" s="18"/>
    </row>
    <row r="83" spans="1:5" s="39" customFormat="1" ht="18.75">
      <c r="A83" s="18"/>
      <c r="B83" s="18"/>
      <c r="C83" s="19"/>
      <c r="E83" s="18"/>
    </row>
    <row r="84" spans="1:5" s="39" customFormat="1" ht="18.75">
      <c r="A84" s="18"/>
      <c r="B84" s="18"/>
      <c r="C84" s="19"/>
      <c r="E84" s="18"/>
    </row>
    <row r="85" spans="1:5" s="39" customFormat="1" ht="18.75">
      <c r="A85" s="18"/>
      <c r="B85" s="18"/>
      <c r="C85" s="19"/>
      <c r="E85" s="18"/>
    </row>
    <row r="86" spans="1:5" s="39" customFormat="1" ht="18.75">
      <c r="A86" s="18"/>
      <c r="B86" s="18"/>
      <c r="C86" s="19"/>
      <c r="E86" s="18"/>
    </row>
    <row r="87" spans="1:5" s="39" customFormat="1" ht="18.75">
      <c r="A87" s="18"/>
      <c r="B87" s="18"/>
      <c r="C87" s="19"/>
      <c r="E87" s="18"/>
    </row>
    <row r="88" spans="1:5" s="39" customFormat="1" ht="18.75">
      <c r="A88" s="18"/>
      <c r="B88" s="18"/>
      <c r="C88" s="19"/>
      <c r="E88" s="18"/>
    </row>
    <row r="89" spans="1:5" s="39" customFormat="1" ht="18.75">
      <c r="A89" s="18"/>
      <c r="B89" s="18"/>
      <c r="C89" s="19"/>
      <c r="E89" s="18"/>
    </row>
    <row r="90" spans="1:5" s="39" customFormat="1" ht="18.75">
      <c r="A90" s="18"/>
      <c r="B90" s="18"/>
      <c r="C90" s="19"/>
      <c r="E90" s="18"/>
    </row>
    <row r="91" spans="1:5" s="39" customFormat="1" ht="18.75">
      <c r="A91" s="18"/>
      <c r="B91" s="18"/>
      <c r="C91" s="19"/>
      <c r="E91" s="18"/>
    </row>
    <row r="92" spans="1:5" s="39" customFormat="1" ht="18.75">
      <c r="A92" s="18"/>
      <c r="B92" s="18"/>
      <c r="C92" s="19"/>
      <c r="E92" s="18"/>
    </row>
    <row r="93" spans="1:5" s="39" customFormat="1" ht="18.75">
      <c r="A93" s="18"/>
      <c r="B93" s="18"/>
      <c r="C93" s="19"/>
      <c r="E93" s="18"/>
    </row>
    <row r="94" spans="1:5" s="39" customFormat="1" ht="18.75">
      <c r="A94" s="18"/>
      <c r="B94" s="18"/>
      <c r="C94" s="19"/>
      <c r="E94" s="18"/>
    </row>
    <row r="95" spans="1:5" s="39" customFormat="1" ht="18.75">
      <c r="A95" s="18"/>
      <c r="B95" s="18"/>
      <c r="C95" s="19"/>
      <c r="E95" s="18"/>
    </row>
    <row r="96" spans="1:5" s="39" customFormat="1" ht="18.75">
      <c r="A96" s="18"/>
      <c r="B96" s="18"/>
      <c r="C96" s="19"/>
      <c r="E96" s="18"/>
    </row>
    <row r="97" spans="1:5" s="39" customFormat="1" ht="18.75">
      <c r="A97" s="18"/>
      <c r="B97" s="18"/>
      <c r="C97" s="19"/>
      <c r="E97" s="18"/>
    </row>
    <row r="98" spans="1:5" s="39" customFormat="1" ht="18.75">
      <c r="A98" s="18"/>
      <c r="B98" s="18"/>
      <c r="C98" s="19"/>
      <c r="E98" s="18"/>
    </row>
    <row r="99" spans="1:5" s="39" customFormat="1" ht="18.75">
      <c r="A99" s="18"/>
      <c r="B99" s="18"/>
      <c r="C99" s="19"/>
      <c r="E99" s="18"/>
    </row>
    <row r="100" spans="1:5" s="39" customFormat="1" ht="18.75">
      <c r="A100" s="18"/>
      <c r="B100" s="18"/>
      <c r="C100" s="19"/>
      <c r="E100" s="18"/>
    </row>
    <row r="101" spans="1:5" s="39" customFormat="1" ht="18.75">
      <c r="A101" s="18"/>
      <c r="B101" s="18"/>
      <c r="C101" s="19"/>
      <c r="E101" s="18"/>
    </row>
  </sheetData>
  <sheetProtection selectLockedCells="1" selectUnlockedCells="1"/>
  <mergeCells count="6">
    <mergeCell ref="C1:D1"/>
    <mergeCell ref="C2:D2"/>
    <mergeCell ref="C3:D3"/>
    <mergeCell ref="C5:D5"/>
    <mergeCell ref="A6:D6"/>
    <mergeCell ref="A7:E7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Громова</cp:lastModifiedBy>
  <cp:lastPrinted>2017-02-14T05:50:20Z</cp:lastPrinted>
  <dcterms:created xsi:type="dcterms:W3CDTF">1996-10-08T23:32:33Z</dcterms:created>
  <dcterms:modified xsi:type="dcterms:W3CDTF">2017-02-14T05:50:27Z</dcterms:modified>
  <cp:category/>
  <cp:version/>
  <cp:contentType/>
  <cp:contentStatus/>
</cp:coreProperties>
</file>